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omasmore365-my.sharepoint.com/personal/u0116591_thomasmore_be/Documents/Onderzoek/PJ1 - Activiteiten SO/Koekjes Bakken/"/>
    </mc:Choice>
  </mc:AlternateContent>
  <xr:revisionPtr revIDLastSave="32" documentId="8_{58323E97-C47E-4121-8BFE-4A7529EC03E0}" xr6:coauthVersionLast="37" xr6:coauthVersionMax="37" xr10:uidLastSave="{57F918E7-6E09-4027-83C5-94E1CF9A0D35}"/>
  <bookViews>
    <workbookView xWindow="0" yWindow="0" windowWidth="28800" windowHeight="12165" activeTab="1" xr2:uid="{6B8F4C35-271E-4556-8EF3-276E0A9A878B}"/>
  </bookViews>
  <sheets>
    <sheet name="aantal" sheetId="1" r:id="rId1"/>
    <sheet name="tabel" sheetId="2" r:id="rId2"/>
    <sheet name="Kostprijs per ingredient" sheetId="8" r:id="rId3"/>
    <sheet name="Kostprijs van 1 - 10 eenheden" sheetId="9" r:id="rId4"/>
    <sheet name="Kostprijs 1e eenheid" sheetId="7" r:id="rId5"/>
    <sheet name="Kostprijs 100 eenheden" sheetId="10" r:id="rId6"/>
    <sheet name="WInstVerlies eerste 20" sheetId="5" r:id="rId7"/>
    <sheet name="Winst-Verlies 100" sheetId="11" r:id="rId8"/>
  </sheets>
  <definedNames>
    <definedName name="bakpoeder">aantal!$C$7</definedName>
    <definedName name="bloem">aantal!$C$2</definedName>
    <definedName name="boter">aantal!$C$4</definedName>
    <definedName name="eieren">aantal!$C$5</definedName>
    <definedName name="omzet">aantal!$H$1</definedName>
    <definedName name="overzicht">aantal!$C$5</definedName>
    <definedName name="prijs_bakpoeder">aantal!$B$7</definedName>
    <definedName name="prijs_bloem">aantal!$B$2</definedName>
    <definedName name="prijs_boter">aantal!$B$4</definedName>
    <definedName name="prijs_eieren">aantal!$B$5</definedName>
    <definedName name="prijs_suiker">aantal!$B$3</definedName>
    <definedName name="prijs_vanille">aantal!$B$8</definedName>
    <definedName name="prijs_zakjes">aantal!$B$9</definedName>
    <definedName name="prijs_zout">aantal!$B$6</definedName>
    <definedName name="suiker">aantal!$C$3</definedName>
    <definedName name="vanille">aantal!$C$8</definedName>
    <definedName name="zakjes">aantal!$C$9</definedName>
    <definedName name="zout">aantal!$C$6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2" i="2"/>
  <c r="I2" i="2"/>
  <c r="Q2" i="2" s="1"/>
  <c r="H2" i="2"/>
  <c r="P2" i="2" s="1"/>
  <c r="G2" i="2"/>
  <c r="O2" i="2" s="1"/>
  <c r="F2" i="2"/>
  <c r="N2" i="2" s="1"/>
  <c r="E2" i="2"/>
  <c r="M2" i="2" s="1"/>
  <c r="D2" i="2"/>
  <c r="L2" i="2" s="1"/>
  <c r="C2" i="2"/>
  <c r="K2" i="2" s="1"/>
  <c r="B2" i="2"/>
  <c r="J2" i="2" s="1"/>
  <c r="F3" i="2"/>
  <c r="N3" i="2" s="1"/>
  <c r="G3" i="2"/>
  <c r="O3" i="2" s="1"/>
  <c r="H3" i="2"/>
  <c r="P3" i="2" s="1"/>
  <c r="I3" i="2"/>
  <c r="Q3" i="2" s="1"/>
  <c r="F4" i="2"/>
  <c r="N4" i="2" s="1"/>
  <c r="G4" i="2"/>
  <c r="O4" i="2" s="1"/>
  <c r="H4" i="2"/>
  <c r="P4" i="2" s="1"/>
  <c r="I4" i="2"/>
  <c r="Q4" i="2" s="1"/>
  <c r="F5" i="2"/>
  <c r="N5" i="2" s="1"/>
  <c r="G5" i="2"/>
  <c r="O5" i="2" s="1"/>
  <c r="H5" i="2"/>
  <c r="P5" i="2" s="1"/>
  <c r="I5" i="2"/>
  <c r="Q5" i="2" s="1"/>
  <c r="F6" i="2"/>
  <c r="N6" i="2" s="1"/>
  <c r="G6" i="2"/>
  <c r="O6" i="2" s="1"/>
  <c r="H6" i="2"/>
  <c r="P6" i="2" s="1"/>
  <c r="I6" i="2"/>
  <c r="Q6" i="2" s="1"/>
  <c r="F7" i="2"/>
  <c r="N7" i="2" s="1"/>
  <c r="G7" i="2"/>
  <c r="O7" i="2" s="1"/>
  <c r="H7" i="2"/>
  <c r="P7" i="2" s="1"/>
  <c r="I7" i="2"/>
  <c r="Q7" i="2" s="1"/>
  <c r="F8" i="2"/>
  <c r="N8" i="2" s="1"/>
  <c r="G8" i="2"/>
  <c r="O8" i="2" s="1"/>
  <c r="H8" i="2"/>
  <c r="P8" i="2" s="1"/>
  <c r="I8" i="2"/>
  <c r="Q8" i="2" s="1"/>
  <c r="F9" i="2"/>
  <c r="N9" i="2" s="1"/>
  <c r="G9" i="2"/>
  <c r="O9" i="2" s="1"/>
  <c r="H9" i="2"/>
  <c r="P9" i="2" s="1"/>
  <c r="I9" i="2"/>
  <c r="Q9" i="2" s="1"/>
  <c r="F10" i="2"/>
  <c r="N10" i="2" s="1"/>
  <c r="G10" i="2"/>
  <c r="O10" i="2" s="1"/>
  <c r="H10" i="2"/>
  <c r="P10" i="2" s="1"/>
  <c r="I10" i="2"/>
  <c r="Q10" i="2" s="1"/>
  <c r="F11" i="2"/>
  <c r="N11" i="2" s="1"/>
  <c r="G11" i="2"/>
  <c r="O11" i="2" s="1"/>
  <c r="H11" i="2"/>
  <c r="P11" i="2" s="1"/>
  <c r="I11" i="2"/>
  <c r="Q11" i="2" s="1"/>
  <c r="F12" i="2"/>
  <c r="N12" i="2" s="1"/>
  <c r="G12" i="2"/>
  <c r="O12" i="2" s="1"/>
  <c r="H12" i="2"/>
  <c r="P12" i="2" s="1"/>
  <c r="I12" i="2"/>
  <c r="Q12" i="2" s="1"/>
  <c r="F13" i="2"/>
  <c r="N13" i="2" s="1"/>
  <c r="G13" i="2"/>
  <c r="O13" i="2" s="1"/>
  <c r="H13" i="2"/>
  <c r="P13" i="2" s="1"/>
  <c r="I13" i="2"/>
  <c r="Q13" i="2" s="1"/>
  <c r="F14" i="2"/>
  <c r="N14" i="2" s="1"/>
  <c r="G14" i="2"/>
  <c r="O14" i="2" s="1"/>
  <c r="H14" i="2"/>
  <c r="P14" i="2" s="1"/>
  <c r="I14" i="2"/>
  <c r="Q14" i="2" s="1"/>
  <c r="F15" i="2"/>
  <c r="N15" i="2" s="1"/>
  <c r="G15" i="2"/>
  <c r="O15" i="2" s="1"/>
  <c r="H15" i="2"/>
  <c r="P15" i="2" s="1"/>
  <c r="I15" i="2"/>
  <c r="Q15" i="2" s="1"/>
  <c r="F16" i="2"/>
  <c r="N16" i="2" s="1"/>
  <c r="G16" i="2"/>
  <c r="O16" i="2" s="1"/>
  <c r="H16" i="2"/>
  <c r="P16" i="2" s="1"/>
  <c r="I16" i="2"/>
  <c r="Q16" i="2" s="1"/>
  <c r="F17" i="2"/>
  <c r="N17" i="2" s="1"/>
  <c r="G17" i="2"/>
  <c r="O17" i="2" s="1"/>
  <c r="H17" i="2"/>
  <c r="P17" i="2" s="1"/>
  <c r="I17" i="2"/>
  <c r="Q17" i="2" s="1"/>
  <c r="F18" i="2"/>
  <c r="N18" i="2" s="1"/>
  <c r="G18" i="2"/>
  <c r="O18" i="2" s="1"/>
  <c r="H18" i="2"/>
  <c r="P18" i="2" s="1"/>
  <c r="I18" i="2"/>
  <c r="Q18" i="2" s="1"/>
  <c r="F19" i="2"/>
  <c r="N19" i="2" s="1"/>
  <c r="G19" i="2"/>
  <c r="O19" i="2" s="1"/>
  <c r="H19" i="2"/>
  <c r="P19" i="2" s="1"/>
  <c r="I19" i="2"/>
  <c r="Q19" i="2" s="1"/>
  <c r="F20" i="2"/>
  <c r="N20" i="2" s="1"/>
  <c r="G20" i="2"/>
  <c r="O20" i="2" s="1"/>
  <c r="H20" i="2"/>
  <c r="P20" i="2" s="1"/>
  <c r="I20" i="2"/>
  <c r="Q20" i="2" s="1"/>
  <c r="F21" i="2"/>
  <c r="N21" i="2" s="1"/>
  <c r="G21" i="2"/>
  <c r="O21" i="2" s="1"/>
  <c r="H21" i="2"/>
  <c r="P21" i="2" s="1"/>
  <c r="I21" i="2"/>
  <c r="Q21" i="2" s="1"/>
  <c r="F22" i="2"/>
  <c r="N22" i="2" s="1"/>
  <c r="G22" i="2"/>
  <c r="O22" i="2" s="1"/>
  <c r="H22" i="2"/>
  <c r="P22" i="2" s="1"/>
  <c r="I22" i="2"/>
  <c r="Q22" i="2" s="1"/>
  <c r="F23" i="2"/>
  <c r="N23" i="2" s="1"/>
  <c r="G23" i="2"/>
  <c r="O23" i="2" s="1"/>
  <c r="H23" i="2"/>
  <c r="P23" i="2" s="1"/>
  <c r="I23" i="2"/>
  <c r="Q23" i="2" s="1"/>
  <c r="F24" i="2"/>
  <c r="N24" i="2" s="1"/>
  <c r="G24" i="2"/>
  <c r="O24" i="2" s="1"/>
  <c r="H24" i="2"/>
  <c r="P24" i="2" s="1"/>
  <c r="I24" i="2"/>
  <c r="Q24" i="2" s="1"/>
  <c r="F25" i="2"/>
  <c r="N25" i="2" s="1"/>
  <c r="G25" i="2"/>
  <c r="O25" i="2" s="1"/>
  <c r="H25" i="2"/>
  <c r="P25" i="2" s="1"/>
  <c r="I25" i="2"/>
  <c r="Q25" i="2" s="1"/>
  <c r="F26" i="2"/>
  <c r="N26" i="2" s="1"/>
  <c r="G26" i="2"/>
  <c r="O26" i="2" s="1"/>
  <c r="H26" i="2"/>
  <c r="P26" i="2" s="1"/>
  <c r="I26" i="2"/>
  <c r="Q26" i="2" s="1"/>
  <c r="F27" i="2"/>
  <c r="N27" i="2" s="1"/>
  <c r="G27" i="2"/>
  <c r="O27" i="2" s="1"/>
  <c r="H27" i="2"/>
  <c r="P27" i="2" s="1"/>
  <c r="I27" i="2"/>
  <c r="Q27" i="2" s="1"/>
  <c r="F28" i="2"/>
  <c r="N28" i="2" s="1"/>
  <c r="G28" i="2"/>
  <c r="O28" i="2" s="1"/>
  <c r="H28" i="2"/>
  <c r="P28" i="2" s="1"/>
  <c r="I28" i="2"/>
  <c r="Q28" i="2" s="1"/>
  <c r="F29" i="2"/>
  <c r="N29" i="2" s="1"/>
  <c r="G29" i="2"/>
  <c r="O29" i="2" s="1"/>
  <c r="H29" i="2"/>
  <c r="P29" i="2" s="1"/>
  <c r="I29" i="2"/>
  <c r="Q29" i="2" s="1"/>
  <c r="F30" i="2"/>
  <c r="N30" i="2" s="1"/>
  <c r="G30" i="2"/>
  <c r="O30" i="2" s="1"/>
  <c r="H30" i="2"/>
  <c r="P30" i="2" s="1"/>
  <c r="I30" i="2"/>
  <c r="Q30" i="2" s="1"/>
  <c r="F31" i="2"/>
  <c r="N31" i="2" s="1"/>
  <c r="G31" i="2"/>
  <c r="O31" i="2" s="1"/>
  <c r="H31" i="2"/>
  <c r="P31" i="2" s="1"/>
  <c r="I31" i="2"/>
  <c r="Q31" i="2" s="1"/>
  <c r="F32" i="2"/>
  <c r="N32" i="2" s="1"/>
  <c r="G32" i="2"/>
  <c r="O32" i="2" s="1"/>
  <c r="H32" i="2"/>
  <c r="P32" i="2" s="1"/>
  <c r="I32" i="2"/>
  <c r="Q32" i="2" s="1"/>
  <c r="F33" i="2"/>
  <c r="N33" i="2" s="1"/>
  <c r="G33" i="2"/>
  <c r="O33" i="2" s="1"/>
  <c r="H33" i="2"/>
  <c r="P33" i="2" s="1"/>
  <c r="I33" i="2"/>
  <c r="Q33" i="2" s="1"/>
  <c r="F34" i="2"/>
  <c r="N34" i="2" s="1"/>
  <c r="G34" i="2"/>
  <c r="O34" i="2" s="1"/>
  <c r="H34" i="2"/>
  <c r="P34" i="2" s="1"/>
  <c r="I34" i="2"/>
  <c r="Q34" i="2" s="1"/>
  <c r="F35" i="2"/>
  <c r="N35" i="2" s="1"/>
  <c r="G35" i="2"/>
  <c r="O35" i="2" s="1"/>
  <c r="H35" i="2"/>
  <c r="P35" i="2" s="1"/>
  <c r="I35" i="2"/>
  <c r="Q35" i="2" s="1"/>
  <c r="F36" i="2"/>
  <c r="N36" i="2" s="1"/>
  <c r="G36" i="2"/>
  <c r="O36" i="2" s="1"/>
  <c r="H36" i="2"/>
  <c r="P36" i="2" s="1"/>
  <c r="I36" i="2"/>
  <c r="Q36" i="2" s="1"/>
  <c r="F37" i="2"/>
  <c r="N37" i="2" s="1"/>
  <c r="G37" i="2"/>
  <c r="O37" i="2" s="1"/>
  <c r="H37" i="2"/>
  <c r="P37" i="2" s="1"/>
  <c r="I37" i="2"/>
  <c r="Q37" i="2" s="1"/>
  <c r="F38" i="2"/>
  <c r="N38" i="2" s="1"/>
  <c r="G38" i="2"/>
  <c r="O38" i="2" s="1"/>
  <c r="H38" i="2"/>
  <c r="P38" i="2" s="1"/>
  <c r="I38" i="2"/>
  <c r="Q38" i="2" s="1"/>
  <c r="F39" i="2"/>
  <c r="N39" i="2" s="1"/>
  <c r="G39" i="2"/>
  <c r="O39" i="2" s="1"/>
  <c r="H39" i="2"/>
  <c r="P39" i="2" s="1"/>
  <c r="I39" i="2"/>
  <c r="Q39" i="2" s="1"/>
  <c r="F40" i="2"/>
  <c r="N40" i="2" s="1"/>
  <c r="G40" i="2"/>
  <c r="O40" i="2" s="1"/>
  <c r="H40" i="2"/>
  <c r="P40" i="2" s="1"/>
  <c r="I40" i="2"/>
  <c r="Q40" i="2" s="1"/>
  <c r="F41" i="2"/>
  <c r="N41" i="2" s="1"/>
  <c r="G41" i="2"/>
  <c r="O41" i="2" s="1"/>
  <c r="H41" i="2"/>
  <c r="P41" i="2" s="1"/>
  <c r="I41" i="2"/>
  <c r="Q41" i="2" s="1"/>
  <c r="E41" i="2"/>
  <c r="M41" i="2" s="1"/>
  <c r="D41" i="2"/>
  <c r="L41" i="2" s="1"/>
  <c r="C41" i="2"/>
  <c r="K41" i="2" s="1"/>
  <c r="B41" i="2"/>
  <c r="J41" i="2" s="1"/>
  <c r="E40" i="2"/>
  <c r="M40" i="2" s="1"/>
  <c r="D40" i="2"/>
  <c r="L40" i="2" s="1"/>
  <c r="C40" i="2"/>
  <c r="K40" i="2" s="1"/>
  <c r="B40" i="2"/>
  <c r="J40" i="2" s="1"/>
  <c r="E39" i="2"/>
  <c r="M39" i="2" s="1"/>
  <c r="D39" i="2"/>
  <c r="L39" i="2" s="1"/>
  <c r="C39" i="2"/>
  <c r="K39" i="2" s="1"/>
  <c r="B39" i="2"/>
  <c r="J39" i="2" s="1"/>
  <c r="E38" i="2"/>
  <c r="M38" i="2" s="1"/>
  <c r="D38" i="2"/>
  <c r="L38" i="2" s="1"/>
  <c r="C38" i="2"/>
  <c r="K38" i="2" s="1"/>
  <c r="B38" i="2"/>
  <c r="J38" i="2" s="1"/>
  <c r="E37" i="2"/>
  <c r="M37" i="2" s="1"/>
  <c r="D37" i="2"/>
  <c r="L37" i="2" s="1"/>
  <c r="C37" i="2"/>
  <c r="K37" i="2" s="1"/>
  <c r="B37" i="2"/>
  <c r="J37" i="2" s="1"/>
  <c r="E36" i="2"/>
  <c r="M36" i="2" s="1"/>
  <c r="D36" i="2"/>
  <c r="L36" i="2" s="1"/>
  <c r="C36" i="2"/>
  <c r="K36" i="2" s="1"/>
  <c r="B36" i="2"/>
  <c r="J36" i="2" s="1"/>
  <c r="E35" i="2"/>
  <c r="M35" i="2" s="1"/>
  <c r="D35" i="2"/>
  <c r="L35" i="2" s="1"/>
  <c r="C35" i="2"/>
  <c r="K35" i="2" s="1"/>
  <c r="B35" i="2"/>
  <c r="J35" i="2" s="1"/>
  <c r="E34" i="2"/>
  <c r="M34" i="2" s="1"/>
  <c r="D34" i="2"/>
  <c r="L34" i="2" s="1"/>
  <c r="C34" i="2"/>
  <c r="K34" i="2" s="1"/>
  <c r="B34" i="2"/>
  <c r="J34" i="2" s="1"/>
  <c r="E33" i="2"/>
  <c r="M33" i="2" s="1"/>
  <c r="D33" i="2"/>
  <c r="L33" i="2" s="1"/>
  <c r="C33" i="2"/>
  <c r="K33" i="2" s="1"/>
  <c r="B33" i="2"/>
  <c r="J33" i="2" s="1"/>
  <c r="E32" i="2"/>
  <c r="M32" i="2" s="1"/>
  <c r="D32" i="2"/>
  <c r="L32" i="2" s="1"/>
  <c r="C32" i="2"/>
  <c r="K32" i="2" s="1"/>
  <c r="B32" i="2"/>
  <c r="J32" i="2" s="1"/>
  <c r="E31" i="2"/>
  <c r="M31" i="2" s="1"/>
  <c r="D31" i="2"/>
  <c r="L31" i="2" s="1"/>
  <c r="C31" i="2"/>
  <c r="K31" i="2" s="1"/>
  <c r="B31" i="2"/>
  <c r="J31" i="2" s="1"/>
  <c r="E30" i="2"/>
  <c r="M30" i="2" s="1"/>
  <c r="D30" i="2"/>
  <c r="L30" i="2" s="1"/>
  <c r="C30" i="2"/>
  <c r="K30" i="2" s="1"/>
  <c r="B30" i="2"/>
  <c r="J30" i="2" s="1"/>
  <c r="E29" i="2"/>
  <c r="M29" i="2" s="1"/>
  <c r="D29" i="2"/>
  <c r="L29" i="2" s="1"/>
  <c r="C29" i="2"/>
  <c r="K29" i="2" s="1"/>
  <c r="B29" i="2"/>
  <c r="J29" i="2" s="1"/>
  <c r="E28" i="2"/>
  <c r="M28" i="2" s="1"/>
  <c r="D28" i="2"/>
  <c r="L28" i="2" s="1"/>
  <c r="C28" i="2"/>
  <c r="K28" i="2" s="1"/>
  <c r="B28" i="2"/>
  <c r="J28" i="2" s="1"/>
  <c r="E27" i="2"/>
  <c r="M27" i="2" s="1"/>
  <c r="D27" i="2"/>
  <c r="L27" i="2" s="1"/>
  <c r="C27" i="2"/>
  <c r="K27" i="2" s="1"/>
  <c r="B27" i="2"/>
  <c r="J27" i="2" s="1"/>
  <c r="E26" i="2"/>
  <c r="M26" i="2" s="1"/>
  <c r="D26" i="2"/>
  <c r="L26" i="2" s="1"/>
  <c r="C26" i="2"/>
  <c r="K26" i="2" s="1"/>
  <c r="B26" i="2"/>
  <c r="J26" i="2" s="1"/>
  <c r="E25" i="2"/>
  <c r="M25" i="2" s="1"/>
  <c r="D25" i="2"/>
  <c r="L25" i="2" s="1"/>
  <c r="C25" i="2"/>
  <c r="K25" i="2" s="1"/>
  <c r="B25" i="2"/>
  <c r="J25" i="2" s="1"/>
  <c r="E24" i="2"/>
  <c r="M24" i="2" s="1"/>
  <c r="D24" i="2"/>
  <c r="L24" i="2" s="1"/>
  <c r="C24" i="2"/>
  <c r="K24" i="2" s="1"/>
  <c r="B24" i="2"/>
  <c r="J24" i="2" s="1"/>
  <c r="E23" i="2"/>
  <c r="M23" i="2" s="1"/>
  <c r="D23" i="2"/>
  <c r="L23" i="2" s="1"/>
  <c r="C23" i="2"/>
  <c r="K23" i="2" s="1"/>
  <c r="B23" i="2"/>
  <c r="J23" i="2" s="1"/>
  <c r="E22" i="2"/>
  <c r="M22" i="2" s="1"/>
  <c r="D22" i="2"/>
  <c r="L22" i="2" s="1"/>
  <c r="C22" i="2"/>
  <c r="K22" i="2" s="1"/>
  <c r="B22" i="2"/>
  <c r="J22" i="2" s="1"/>
  <c r="E21" i="2"/>
  <c r="M21" i="2" s="1"/>
  <c r="D21" i="2"/>
  <c r="L21" i="2" s="1"/>
  <c r="C21" i="2"/>
  <c r="K21" i="2" s="1"/>
  <c r="B21" i="2"/>
  <c r="J21" i="2" s="1"/>
  <c r="E20" i="2"/>
  <c r="M20" i="2" s="1"/>
  <c r="D20" i="2"/>
  <c r="L20" i="2" s="1"/>
  <c r="C20" i="2"/>
  <c r="K20" i="2" s="1"/>
  <c r="B20" i="2"/>
  <c r="J20" i="2" s="1"/>
  <c r="E19" i="2"/>
  <c r="M19" i="2" s="1"/>
  <c r="D19" i="2"/>
  <c r="L19" i="2" s="1"/>
  <c r="C19" i="2"/>
  <c r="K19" i="2" s="1"/>
  <c r="B19" i="2"/>
  <c r="J19" i="2" s="1"/>
  <c r="E18" i="2"/>
  <c r="M18" i="2" s="1"/>
  <c r="D18" i="2"/>
  <c r="L18" i="2" s="1"/>
  <c r="C18" i="2"/>
  <c r="K18" i="2" s="1"/>
  <c r="B18" i="2"/>
  <c r="J18" i="2" s="1"/>
  <c r="E17" i="2"/>
  <c r="M17" i="2" s="1"/>
  <c r="D17" i="2"/>
  <c r="L17" i="2" s="1"/>
  <c r="C17" i="2"/>
  <c r="K17" i="2" s="1"/>
  <c r="B17" i="2"/>
  <c r="J17" i="2" s="1"/>
  <c r="E16" i="2"/>
  <c r="M16" i="2" s="1"/>
  <c r="D16" i="2"/>
  <c r="L16" i="2" s="1"/>
  <c r="C16" i="2"/>
  <c r="K16" i="2" s="1"/>
  <c r="B16" i="2"/>
  <c r="J16" i="2" s="1"/>
  <c r="E15" i="2"/>
  <c r="M15" i="2" s="1"/>
  <c r="D15" i="2"/>
  <c r="L15" i="2" s="1"/>
  <c r="C15" i="2"/>
  <c r="K15" i="2" s="1"/>
  <c r="B15" i="2"/>
  <c r="J15" i="2" s="1"/>
  <c r="E14" i="2"/>
  <c r="M14" i="2" s="1"/>
  <c r="D14" i="2"/>
  <c r="L14" i="2" s="1"/>
  <c r="C14" i="2"/>
  <c r="K14" i="2" s="1"/>
  <c r="B14" i="2"/>
  <c r="J14" i="2" s="1"/>
  <c r="E13" i="2"/>
  <c r="M13" i="2" s="1"/>
  <c r="D13" i="2"/>
  <c r="L13" i="2" s="1"/>
  <c r="C13" i="2"/>
  <c r="K13" i="2" s="1"/>
  <c r="B13" i="2"/>
  <c r="J13" i="2" s="1"/>
  <c r="E12" i="2"/>
  <c r="M12" i="2" s="1"/>
  <c r="D12" i="2"/>
  <c r="L12" i="2" s="1"/>
  <c r="C12" i="2"/>
  <c r="K12" i="2" s="1"/>
  <c r="B12" i="2"/>
  <c r="J12" i="2" s="1"/>
  <c r="E11" i="2"/>
  <c r="M11" i="2" s="1"/>
  <c r="D11" i="2"/>
  <c r="L11" i="2" s="1"/>
  <c r="C11" i="2"/>
  <c r="K11" i="2" s="1"/>
  <c r="B11" i="2"/>
  <c r="J11" i="2" s="1"/>
  <c r="E10" i="2"/>
  <c r="M10" i="2" s="1"/>
  <c r="D10" i="2"/>
  <c r="L10" i="2" s="1"/>
  <c r="C10" i="2"/>
  <c r="K10" i="2" s="1"/>
  <c r="B10" i="2"/>
  <c r="J10" i="2" s="1"/>
  <c r="E9" i="2"/>
  <c r="M9" i="2" s="1"/>
  <c r="D9" i="2"/>
  <c r="L9" i="2" s="1"/>
  <c r="C9" i="2"/>
  <c r="K9" i="2" s="1"/>
  <c r="B9" i="2"/>
  <c r="J9" i="2" s="1"/>
  <c r="E8" i="2"/>
  <c r="M8" i="2" s="1"/>
  <c r="D8" i="2"/>
  <c r="L8" i="2" s="1"/>
  <c r="C8" i="2"/>
  <c r="K8" i="2" s="1"/>
  <c r="B8" i="2"/>
  <c r="J8" i="2" s="1"/>
  <c r="E7" i="2"/>
  <c r="M7" i="2" s="1"/>
  <c r="D7" i="2"/>
  <c r="L7" i="2" s="1"/>
  <c r="C7" i="2"/>
  <c r="K7" i="2" s="1"/>
  <c r="B7" i="2"/>
  <c r="J7" i="2" s="1"/>
  <c r="E6" i="2"/>
  <c r="M6" i="2" s="1"/>
  <c r="D6" i="2"/>
  <c r="L6" i="2" s="1"/>
  <c r="C6" i="2"/>
  <c r="K6" i="2" s="1"/>
  <c r="B6" i="2"/>
  <c r="J6" i="2" s="1"/>
  <c r="E5" i="2"/>
  <c r="M5" i="2" s="1"/>
  <c r="D5" i="2"/>
  <c r="L5" i="2" s="1"/>
  <c r="C5" i="2"/>
  <c r="K5" i="2" s="1"/>
  <c r="B5" i="2"/>
  <c r="J5" i="2" s="1"/>
  <c r="E4" i="2"/>
  <c r="M4" i="2" s="1"/>
  <c r="D4" i="2"/>
  <c r="L4" i="2" s="1"/>
  <c r="C4" i="2"/>
  <c r="K4" i="2" s="1"/>
  <c r="B4" i="2"/>
  <c r="J4" i="2" s="1"/>
  <c r="E3" i="2"/>
  <c r="M3" i="2" s="1"/>
  <c r="D3" i="2"/>
  <c r="L3" i="2" s="1"/>
  <c r="C3" i="2"/>
  <c r="K3" i="2" s="1"/>
  <c r="B3" i="2"/>
  <c r="J3" i="2" s="1"/>
  <c r="R4" i="2" l="1"/>
  <c r="T4" i="2" s="1"/>
  <c r="R3" i="2"/>
  <c r="R6" i="2"/>
  <c r="T6" i="2" s="1"/>
  <c r="R7" i="2"/>
  <c r="T7" i="2" s="1"/>
  <c r="R8" i="2"/>
  <c r="T8" i="2" s="1"/>
  <c r="R10" i="2"/>
  <c r="T10" i="2" s="1"/>
  <c r="R11" i="2"/>
  <c r="R12" i="2"/>
  <c r="T12" i="2" s="1"/>
  <c r="R14" i="2"/>
  <c r="T14" i="2" s="1"/>
  <c r="R15" i="2"/>
  <c r="T15" i="2" s="1"/>
  <c r="R16" i="2"/>
  <c r="R18" i="2"/>
  <c r="T18" i="2" s="1"/>
  <c r="R19" i="2"/>
  <c r="T19" i="2" s="1"/>
  <c r="R20" i="2"/>
  <c r="T20" i="2" s="1"/>
  <c r="R22" i="2"/>
  <c r="T22" i="2" s="1"/>
  <c r="R24" i="2"/>
  <c r="T24" i="2" s="1"/>
  <c r="R29" i="2"/>
  <c r="R33" i="2"/>
  <c r="T33" i="2" s="1"/>
  <c r="R37" i="2"/>
  <c r="R41" i="2"/>
  <c r="T41" i="2" s="1"/>
  <c r="R2" i="2"/>
  <c r="T2" i="2" s="1"/>
  <c r="R23" i="2"/>
  <c r="T23" i="2" s="1"/>
  <c r="R26" i="2"/>
  <c r="R30" i="2"/>
  <c r="T30" i="2" s="1"/>
  <c r="R36" i="2"/>
  <c r="T36" i="2" s="1"/>
  <c r="R39" i="2"/>
  <c r="T39" i="2" s="1"/>
  <c r="R5" i="2"/>
  <c r="T5" i="2" s="1"/>
  <c r="R9" i="2"/>
  <c r="T9" i="2" s="1"/>
  <c r="R13" i="2"/>
  <c r="T13" i="2" s="1"/>
  <c r="R17" i="2"/>
  <c r="R21" i="2"/>
  <c r="T21" i="2" s="1"/>
  <c r="R28" i="2"/>
  <c r="T28" i="2" s="1"/>
  <c r="R31" i="2"/>
  <c r="T31" i="2" s="1"/>
  <c r="R34" i="2"/>
  <c r="T34" i="2" s="1"/>
  <c r="R40" i="2"/>
  <c r="T40" i="2" s="1"/>
  <c r="R25" i="2"/>
  <c r="T25" i="2" s="1"/>
  <c r="R32" i="2"/>
  <c r="R35" i="2"/>
  <c r="T35" i="2" s="1"/>
  <c r="R38" i="2"/>
  <c r="T38" i="2" s="1"/>
  <c r="R27" i="2"/>
  <c r="T27" i="2" s="1"/>
  <c r="T11" i="2"/>
  <c r="T26" i="2"/>
  <c r="T17" i="2"/>
  <c r="T37" i="2"/>
  <c r="T32" i="2"/>
  <c r="T29" i="2"/>
  <c r="T16" i="2"/>
  <c r="T3" i="2"/>
</calcChain>
</file>

<file path=xl/sharedStrings.xml><?xml version="1.0" encoding="utf-8"?>
<sst xmlns="http://schemas.openxmlformats.org/spreadsheetml/2006/main" count="39" uniqueCount="36">
  <si>
    <t>bloem</t>
  </si>
  <si>
    <t>boter</t>
  </si>
  <si>
    <t>bakpoeder</t>
  </si>
  <si>
    <t>vanille</t>
  </si>
  <si>
    <t>bloem (per kilo)</t>
  </si>
  <si>
    <t>suiker (per kilo)</t>
  </si>
  <si>
    <t>zout (per kilo)</t>
  </si>
  <si>
    <t>kost</t>
  </si>
  <si>
    <t>boter (per 250 gr)</t>
  </si>
  <si>
    <t>bakpoeder (per 80 gr)</t>
  </si>
  <si>
    <t>suiker</t>
  </si>
  <si>
    <t>eieren</t>
  </si>
  <si>
    <t>zout</t>
  </si>
  <si>
    <t>eieren per 6</t>
  </si>
  <si>
    <t>omzet</t>
  </si>
  <si>
    <t>winst</t>
  </si>
  <si>
    <t xml:space="preserve">   </t>
  </si>
  <si>
    <t>prijs</t>
  </si>
  <si>
    <t>nodig per eenheid</t>
  </si>
  <si>
    <t>zakjes</t>
  </si>
  <si>
    <t>zakjes (per 100)</t>
  </si>
  <si>
    <t>eenheid</t>
  </si>
  <si>
    <t>1 eenheid</t>
  </si>
  <si>
    <t>(omzet)</t>
  </si>
  <si>
    <t>vanille aroma (per 38 ml)</t>
  </si>
  <si>
    <t>prijs suiker</t>
  </si>
  <si>
    <t>prijs bloem</t>
  </si>
  <si>
    <t>prijs boter</t>
  </si>
  <si>
    <t>prijs eieren</t>
  </si>
  <si>
    <t>prijs zout</t>
  </si>
  <si>
    <t>prijs bakpoeder</t>
  </si>
  <si>
    <t>prijs vanille</t>
  </si>
  <si>
    <t>prijs zakjes</t>
  </si>
  <si>
    <t>kostprijs per eenheid</t>
  </si>
  <si>
    <t>minstens 30 koekjes</t>
  </si>
  <si>
    <t>minstens 6 koekjes per zakje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</si>
</sst>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[$€-813]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6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aantal!$D$1</c:f>
              <c:strCache>
                <c:ptCount val="1"/>
                <c:pt idx="0">
                  <c:v>kostprijs per eenheid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3E6-41F9-9CF2-B57411141D3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3E6-41F9-9CF2-B57411141D3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3E6-41F9-9CF2-B57411141D3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3E6-41F9-9CF2-B57411141D3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3E6-41F9-9CF2-B57411141D3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3E6-41F9-9CF2-B57411141D3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3E6-41F9-9CF2-B57411141D3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3E6-41F9-9CF2-B57411141D35}"/>
              </c:ext>
            </c:extLst>
          </c:dPt>
          <c:cat>
            <c:strRef>
              <c:f>aantal!$A$2:$A$9</c:f>
              <c:strCache>
                <c:ptCount val="8"/>
                <c:pt idx="0">
                  <c:v>bloem (per kilo)</c:v>
                </c:pt>
                <c:pt idx="1">
                  <c:v>suiker (per kilo)</c:v>
                </c:pt>
                <c:pt idx="2">
                  <c:v>boter (per 250 gr)</c:v>
                </c:pt>
                <c:pt idx="3">
                  <c:v>eieren per 6</c:v>
                </c:pt>
                <c:pt idx="4">
                  <c:v>zout (per kilo)</c:v>
                </c:pt>
                <c:pt idx="5">
                  <c:v>bakpoeder (per 80 gr)</c:v>
                </c:pt>
                <c:pt idx="6">
                  <c:v>vanille aroma (per 38 ml)</c:v>
                </c:pt>
                <c:pt idx="7">
                  <c:v>zakjes (per 100)</c:v>
                </c:pt>
              </c:strCache>
            </c:strRef>
          </c:cat>
          <c:val>
            <c:numRef>
              <c:f>aantal!$D$2:$D$9</c:f>
              <c:numCache>
                <c:formatCode>#,##0.00\ [$€-813]</c:formatCode>
                <c:ptCount val="8"/>
                <c:pt idx="0">
                  <c:v>9.0000000000000011E-2</c:v>
                </c:pt>
                <c:pt idx="1">
                  <c:v>8.0000000000000016E-2</c:v>
                </c:pt>
                <c:pt idx="2">
                  <c:v>0.44550000000000006</c:v>
                </c:pt>
                <c:pt idx="3">
                  <c:v>0.23799999999999999</c:v>
                </c:pt>
                <c:pt idx="4">
                  <c:v>6.9999999999999999E-4</c:v>
                </c:pt>
                <c:pt idx="5">
                  <c:v>1.4749999999999999E-2</c:v>
                </c:pt>
                <c:pt idx="6">
                  <c:v>5.4500000000000007E-2</c:v>
                </c:pt>
                <c:pt idx="7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E6-41F9-9CF2-B57411141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tabel!$J$1</c:f>
              <c:strCache>
                <c:ptCount val="1"/>
                <c:pt idx="0">
                  <c:v>prijs bloem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tabel!$J$2:$J$11</c:f>
            </c:numRef>
          </c:val>
          <c:extLst>
            <c:ext xmlns:c16="http://schemas.microsoft.com/office/drawing/2014/chart" uri="{C3380CC4-5D6E-409C-BE32-E72D297353CC}">
              <c16:uniqueId val="{00000001-AD35-446D-B597-33312A323721}"/>
            </c:ext>
          </c:extLst>
        </c:ser>
        <c:ser>
          <c:idx val="2"/>
          <c:order val="1"/>
          <c:tx>
            <c:strRef>
              <c:f>tabel!$K$1</c:f>
              <c:strCache>
                <c:ptCount val="1"/>
                <c:pt idx="0">
                  <c:v>prijs suiker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tabel!$K$2:$K$11</c:f>
            </c:numRef>
          </c:val>
          <c:extLst>
            <c:ext xmlns:c16="http://schemas.microsoft.com/office/drawing/2014/chart" uri="{C3380CC4-5D6E-409C-BE32-E72D297353CC}">
              <c16:uniqueId val="{00000002-AD35-446D-B597-33312A323721}"/>
            </c:ext>
          </c:extLst>
        </c:ser>
        <c:ser>
          <c:idx val="3"/>
          <c:order val="2"/>
          <c:tx>
            <c:strRef>
              <c:f>tabel!$L$1</c:f>
              <c:strCache>
                <c:ptCount val="1"/>
                <c:pt idx="0">
                  <c:v>prijs boter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tabel!$L$2:$L$11</c:f>
            </c:numRef>
          </c:val>
          <c:extLst>
            <c:ext xmlns:c16="http://schemas.microsoft.com/office/drawing/2014/chart" uri="{C3380CC4-5D6E-409C-BE32-E72D297353CC}">
              <c16:uniqueId val="{00000003-AD35-446D-B597-33312A323721}"/>
            </c:ext>
          </c:extLst>
        </c:ser>
        <c:ser>
          <c:idx val="4"/>
          <c:order val="3"/>
          <c:tx>
            <c:strRef>
              <c:f>tabel!$M$1</c:f>
              <c:strCache>
                <c:ptCount val="1"/>
                <c:pt idx="0">
                  <c:v>prijs eieren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tabel!$M$2:$M$11</c:f>
            </c:numRef>
          </c:val>
          <c:extLst>
            <c:ext xmlns:c16="http://schemas.microsoft.com/office/drawing/2014/chart" uri="{C3380CC4-5D6E-409C-BE32-E72D297353CC}">
              <c16:uniqueId val="{00000004-AD35-446D-B597-33312A323721}"/>
            </c:ext>
          </c:extLst>
        </c:ser>
        <c:ser>
          <c:idx val="5"/>
          <c:order val="4"/>
          <c:tx>
            <c:strRef>
              <c:f>tabel!$N$1</c:f>
              <c:strCache>
                <c:ptCount val="1"/>
                <c:pt idx="0">
                  <c:v>prijs zout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tabel!$N$2:$N$11</c:f>
            </c:numRef>
          </c:val>
          <c:extLst>
            <c:ext xmlns:c16="http://schemas.microsoft.com/office/drawing/2014/chart" uri="{C3380CC4-5D6E-409C-BE32-E72D297353CC}">
              <c16:uniqueId val="{00000005-AD35-446D-B597-33312A323721}"/>
            </c:ext>
          </c:extLst>
        </c:ser>
        <c:ser>
          <c:idx val="6"/>
          <c:order val="5"/>
          <c:tx>
            <c:strRef>
              <c:f>tabel!$O$1</c:f>
              <c:strCache>
                <c:ptCount val="1"/>
                <c:pt idx="0">
                  <c:v>prijs bakpoeder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tabel!$O$2:$O$11</c:f>
            </c:numRef>
          </c:val>
          <c:extLst>
            <c:ext xmlns:c16="http://schemas.microsoft.com/office/drawing/2014/chart" uri="{C3380CC4-5D6E-409C-BE32-E72D297353CC}">
              <c16:uniqueId val="{00000006-AD35-446D-B597-33312A323721}"/>
            </c:ext>
          </c:extLst>
        </c:ser>
        <c:ser>
          <c:idx val="7"/>
          <c:order val="6"/>
          <c:tx>
            <c:strRef>
              <c:f>tabel!$P$1</c:f>
              <c:strCache>
                <c:ptCount val="1"/>
                <c:pt idx="0">
                  <c:v>prijs vanille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tabel!$P$2:$P$11</c:f>
            </c:numRef>
          </c:val>
          <c:extLst>
            <c:ext xmlns:c16="http://schemas.microsoft.com/office/drawing/2014/chart" uri="{C3380CC4-5D6E-409C-BE32-E72D297353CC}">
              <c16:uniqueId val="{00000007-AD35-446D-B597-33312A323721}"/>
            </c:ext>
          </c:extLst>
        </c:ser>
        <c:ser>
          <c:idx val="8"/>
          <c:order val="7"/>
          <c:tx>
            <c:strRef>
              <c:f>tabel!$Q$1</c:f>
              <c:strCache>
                <c:ptCount val="1"/>
                <c:pt idx="0">
                  <c:v>prijs zakjes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tabel!$Q$2:$Q$11</c:f>
            </c:numRef>
          </c:val>
          <c:extLst>
            <c:ext xmlns:c16="http://schemas.microsoft.com/office/drawing/2014/chart" uri="{C3380CC4-5D6E-409C-BE32-E72D297353CC}">
              <c16:uniqueId val="{00000008-AD35-446D-B597-33312A323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8706208"/>
        <c:axId val="7001456"/>
      </c:barChart>
      <c:catAx>
        <c:axId val="19987062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1456"/>
        <c:crosses val="autoZero"/>
        <c:auto val="1"/>
        <c:lblAlgn val="ctr"/>
        <c:lblOffset val="100"/>
        <c:noMultiLvlLbl val="0"/>
      </c:catAx>
      <c:valAx>
        <c:axId val="700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[$€-813]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8706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cat>
            <c:strRef>
              <c:f>tabel!$J$1:$Q$1</c:f>
            </c:strRef>
          </c:cat>
          <c:val>
            <c:numRef>
              <c:f>tabel!$J$2:$Q$2</c:f>
            </c:numRef>
          </c:val>
          <c:extLst>
            <c:ext xmlns:c16="http://schemas.microsoft.com/office/drawing/2014/chart" uri="{C3380CC4-5D6E-409C-BE32-E72D297353CC}">
              <c16:uniqueId val="{00000010-5811-4238-8987-AABEF4896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tabel!$J$1</c:f>
              <c:strCache>
                <c:ptCount val="1"/>
                <c:pt idx="0">
                  <c:v>prijs bloem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tabel!$J$2:$J$41</c:f>
            </c:numRef>
          </c:val>
          <c:extLst>
            <c:ext xmlns:c16="http://schemas.microsoft.com/office/drawing/2014/chart" uri="{C3380CC4-5D6E-409C-BE32-E72D297353CC}">
              <c16:uniqueId val="{00000001-1117-47FF-A752-D5E25347B07D}"/>
            </c:ext>
          </c:extLst>
        </c:ser>
        <c:ser>
          <c:idx val="2"/>
          <c:order val="1"/>
          <c:tx>
            <c:strRef>
              <c:f>tabel!$K$1</c:f>
              <c:strCache>
                <c:ptCount val="1"/>
                <c:pt idx="0">
                  <c:v>prijs suiker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tabel!$K$2:$K$41</c:f>
            </c:numRef>
          </c:val>
          <c:extLst>
            <c:ext xmlns:c16="http://schemas.microsoft.com/office/drawing/2014/chart" uri="{C3380CC4-5D6E-409C-BE32-E72D297353CC}">
              <c16:uniqueId val="{00000002-1117-47FF-A752-D5E25347B07D}"/>
            </c:ext>
          </c:extLst>
        </c:ser>
        <c:ser>
          <c:idx val="3"/>
          <c:order val="2"/>
          <c:tx>
            <c:strRef>
              <c:f>tabel!$L$1</c:f>
              <c:strCache>
                <c:ptCount val="1"/>
                <c:pt idx="0">
                  <c:v>prijs boter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tabel!$L$2:$L$41</c:f>
            </c:numRef>
          </c:val>
          <c:extLst>
            <c:ext xmlns:c16="http://schemas.microsoft.com/office/drawing/2014/chart" uri="{C3380CC4-5D6E-409C-BE32-E72D297353CC}">
              <c16:uniqueId val="{00000003-1117-47FF-A752-D5E25347B07D}"/>
            </c:ext>
          </c:extLst>
        </c:ser>
        <c:ser>
          <c:idx val="4"/>
          <c:order val="3"/>
          <c:tx>
            <c:strRef>
              <c:f>tabel!$M$1</c:f>
              <c:strCache>
                <c:ptCount val="1"/>
                <c:pt idx="0">
                  <c:v>prijs eieren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tabel!$M$2:$M$41</c:f>
            </c:numRef>
          </c:val>
          <c:extLst>
            <c:ext xmlns:c16="http://schemas.microsoft.com/office/drawing/2014/chart" uri="{C3380CC4-5D6E-409C-BE32-E72D297353CC}">
              <c16:uniqueId val="{00000004-1117-47FF-A752-D5E25347B07D}"/>
            </c:ext>
          </c:extLst>
        </c:ser>
        <c:ser>
          <c:idx val="5"/>
          <c:order val="4"/>
          <c:tx>
            <c:strRef>
              <c:f>tabel!$N$1</c:f>
              <c:strCache>
                <c:ptCount val="1"/>
                <c:pt idx="0">
                  <c:v>prijs zout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tabel!$N$2:$N$41</c:f>
            </c:numRef>
          </c:val>
          <c:extLst>
            <c:ext xmlns:c16="http://schemas.microsoft.com/office/drawing/2014/chart" uri="{C3380CC4-5D6E-409C-BE32-E72D297353CC}">
              <c16:uniqueId val="{00000005-1117-47FF-A752-D5E25347B07D}"/>
            </c:ext>
          </c:extLst>
        </c:ser>
        <c:ser>
          <c:idx val="6"/>
          <c:order val="5"/>
          <c:tx>
            <c:strRef>
              <c:f>tabel!$O$1</c:f>
              <c:strCache>
                <c:ptCount val="1"/>
                <c:pt idx="0">
                  <c:v>prijs bakpoeder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tabel!$O$2:$O$41</c:f>
            </c:numRef>
          </c:val>
          <c:extLst>
            <c:ext xmlns:c16="http://schemas.microsoft.com/office/drawing/2014/chart" uri="{C3380CC4-5D6E-409C-BE32-E72D297353CC}">
              <c16:uniqueId val="{00000006-1117-47FF-A752-D5E25347B07D}"/>
            </c:ext>
          </c:extLst>
        </c:ser>
        <c:ser>
          <c:idx val="7"/>
          <c:order val="6"/>
          <c:tx>
            <c:strRef>
              <c:f>tabel!$P$1</c:f>
              <c:strCache>
                <c:ptCount val="1"/>
                <c:pt idx="0">
                  <c:v>prijs vanille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tabel!$P$2:$P$41</c:f>
            </c:numRef>
          </c:val>
          <c:extLst>
            <c:ext xmlns:c16="http://schemas.microsoft.com/office/drawing/2014/chart" uri="{C3380CC4-5D6E-409C-BE32-E72D297353CC}">
              <c16:uniqueId val="{00000007-1117-47FF-A752-D5E25347B07D}"/>
            </c:ext>
          </c:extLst>
        </c:ser>
        <c:ser>
          <c:idx val="8"/>
          <c:order val="7"/>
          <c:tx>
            <c:strRef>
              <c:f>tabel!$Q$1</c:f>
              <c:strCache>
                <c:ptCount val="1"/>
                <c:pt idx="0">
                  <c:v>prijs zakjes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tabel!$Q$2:$Q$41</c:f>
            </c:numRef>
          </c:val>
          <c:extLst>
            <c:ext xmlns:c16="http://schemas.microsoft.com/office/drawing/2014/chart" uri="{C3380CC4-5D6E-409C-BE32-E72D297353CC}">
              <c16:uniqueId val="{00000008-1117-47FF-A752-D5E25347B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284992"/>
        <c:axId val="2046287552"/>
      </c:barChart>
      <c:catAx>
        <c:axId val="112849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6287552"/>
        <c:crosses val="autoZero"/>
        <c:auto val="1"/>
        <c:lblAlgn val="ctr"/>
        <c:lblOffset val="100"/>
        <c:noMultiLvlLbl val="0"/>
      </c:catAx>
      <c:valAx>
        <c:axId val="204628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84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tabel!$R$1</c:f>
              <c:strCache>
                <c:ptCount val="1"/>
                <c:pt idx="0">
                  <c:v>kost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tabel!$R$2:$R$22</c:f>
              <c:numCache>
                <c:formatCode>#,##0.00\ [$€-813]</c:formatCode>
                <c:ptCount val="21"/>
                <c:pt idx="0">
                  <c:v>12.82</c:v>
                </c:pt>
                <c:pt idx="1">
                  <c:v>12.82</c:v>
                </c:pt>
                <c:pt idx="2">
                  <c:v>12.82</c:v>
                </c:pt>
                <c:pt idx="3">
                  <c:v>14.17</c:v>
                </c:pt>
                <c:pt idx="4">
                  <c:v>14.17</c:v>
                </c:pt>
                <c:pt idx="5">
                  <c:v>15.81</c:v>
                </c:pt>
                <c:pt idx="6">
                  <c:v>17.16</c:v>
                </c:pt>
                <c:pt idx="7">
                  <c:v>17.16</c:v>
                </c:pt>
                <c:pt idx="8">
                  <c:v>17.16</c:v>
                </c:pt>
                <c:pt idx="9">
                  <c:v>18.509999999999998</c:v>
                </c:pt>
                <c:pt idx="10">
                  <c:v>20.950000000000003</c:v>
                </c:pt>
                <c:pt idx="11">
                  <c:v>20.950000000000003</c:v>
                </c:pt>
                <c:pt idx="12">
                  <c:v>22.299999999999997</c:v>
                </c:pt>
                <c:pt idx="13">
                  <c:v>22.299999999999997</c:v>
                </c:pt>
                <c:pt idx="14">
                  <c:v>22.299999999999997</c:v>
                </c:pt>
                <c:pt idx="15">
                  <c:v>25.290000000000003</c:v>
                </c:pt>
                <c:pt idx="16">
                  <c:v>25.290000000000003</c:v>
                </c:pt>
                <c:pt idx="17">
                  <c:v>25.290000000000003</c:v>
                </c:pt>
                <c:pt idx="18">
                  <c:v>26.64</c:v>
                </c:pt>
                <c:pt idx="19">
                  <c:v>26.64</c:v>
                </c:pt>
                <c:pt idx="20">
                  <c:v>37.17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F3-4C14-8AA9-C8E297C2CD89}"/>
            </c:ext>
          </c:extLst>
        </c:ser>
        <c:ser>
          <c:idx val="2"/>
          <c:order val="1"/>
          <c:tx>
            <c:strRef>
              <c:f>tabel!$S$1</c:f>
              <c:strCache>
                <c:ptCount val="1"/>
                <c:pt idx="0">
                  <c:v>omzet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tabel!$S$2:$S$22</c:f>
              <c:numCache>
                <c:formatCode>#,##0.00\ [$€-813]</c:formatCode>
                <c:ptCount val="21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F3-4C14-8AA9-C8E297C2CD89}"/>
            </c:ext>
          </c:extLst>
        </c:ser>
        <c:ser>
          <c:idx val="3"/>
          <c:order val="2"/>
          <c:tx>
            <c:strRef>
              <c:f>tabel!$T$1</c:f>
              <c:strCache>
                <c:ptCount val="1"/>
                <c:pt idx="0">
                  <c:v>winst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tabel!$T$2:$T$22</c:f>
              <c:numCache>
                <c:formatCode>#,##0.00\ [$€-813]</c:formatCode>
                <c:ptCount val="21"/>
                <c:pt idx="0">
                  <c:v>-7.82</c:v>
                </c:pt>
                <c:pt idx="1">
                  <c:v>-2.8200000000000003</c:v>
                </c:pt>
                <c:pt idx="2">
                  <c:v>2.1799999999999997</c:v>
                </c:pt>
                <c:pt idx="3">
                  <c:v>5.83</c:v>
                </c:pt>
                <c:pt idx="4">
                  <c:v>10.83</c:v>
                </c:pt>
                <c:pt idx="5">
                  <c:v>14.19</c:v>
                </c:pt>
                <c:pt idx="6">
                  <c:v>17.84</c:v>
                </c:pt>
                <c:pt idx="7">
                  <c:v>22.84</c:v>
                </c:pt>
                <c:pt idx="8">
                  <c:v>27.84</c:v>
                </c:pt>
                <c:pt idx="9">
                  <c:v>31.490000000000002</c:v>
                </c:pt>
                <c:pt idx="10">
                  <c:v>34.049999999999997</c:v>
                </c:pt>
                <c:pt idx="11">
                  <c:v>39.049999999999997</c:v>
                </c:pt>
                <c:pt idx="12">
                  <c:v>42.7</c:v>
                </c:pt>
                <c:pt idx="13">
                  <c:v>47.7</c:v>
                </c:pt>
                <c:pt idx="14">
                  <c:v>52.7</c:v>
                </c:pt>
                <c:pt idx="15">
                  <c:v>54.709999999999994</c:v>
                </c:pt>
                <c:pt idx="16">
                  <c:v>59.709999999999994</c:v>
                </c:pt>
                <c:pt idx="17">
                  <c:v>64.709999999999994</c:v>
                </c:pt>
                <c:pt idx="18">
                  <c:v>68.36</c:v>
                </c:pt>
                <c:pt idx="19">
                  <c:v>73.36</c:v>
                </c:pt>
                <c:pt idx="20">
                  <c:v>67.83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F3-4C14-8AA9-C8E297C2C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43664"/>
        <c:axId val="11796720"/>
      </c:barChart>
      <c:catAx>
        <c:axId val="115436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96720"/>
        <c:crosses val="autoZero"/>
        <c:auto val="1"/>
        <c:lblAlgn val="ctr"/>
        <c:lblOffset val="100"/>
        <c:noMultiLvlLbl val="0"/>
      </c:catAx>
      <c:valAx>
        <c:axId val="1179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[$€-813]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4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tabel!$R$1</c:f>
              <c:strCache>
                <c:ptCount val="1"/>
                <c:pt idx="0">
                  <c:v>kost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tabel!$R$2:$R$41</c:f>
              <c:numCache>
                <c:formatCode>#,##0.00\ [$€-813]</c:formatCode>
                <c:ptCount val="40"/>
                <c:pt idx="0">
                  <c:v>12.82</c:v>
                </c:pt>
                <c:pt idx="1">
                  <c:v>12.82</c:v>
                </c:pt>
                <c:pt idx="2">
                  <c:v>12.82</c:v>
                </c:pt>
                <c:pt idx="3">
                  <c:v>14.17</c:v>
                </c:pt>
                <c:pt idx="4">
                  <c:v>14.17</c:v>
                </c:pt>
                <c:pt idx="5">
                  <c:v>15.81</c:v>
                </c:pt>
                <c:pt idx="6">
                  <c:v>17.16</c:v>
                </c:pt>
                <c:pt idx="7">
                  <c:v>17.16</c:v>
                </c:pt>
                <c:pt idx="8">
                  <c:v>17.16</c:v>
                </c:pt>
                <c:pt idx="9">
                  <c:v>18.509999999999998</c:v>
                </c:pt>
                <c:pt idx="10">
                  <c:v>20.950000000000003</c:v>
                </c:pt>
                <c:pt idx="11">
                  <c:v>20.950000000000003</c:v>
                </c:pt>
                <c:pt idx="12">
                  <c:v>22.299999999999997</c:v>
                </c:pt>
                <c:pt idx="13">
                  <c:v>22.299999999999997</c:v>
                </c:pt>
                <c:pt idx="14">
                  <c:v>22.299999999999997</c:v>
                </c:pt>
                <c:pt idx="15">
                  <c:v>25.290000000000003</c:v>
                </c:pt>
                <c:pt idx="16">
                  <c:v>25.290000000000003</c:v>
                </c:pt>
                <c:pt idx="17">
                  <c:v>25.290000000000003</c:v>
                </c:pt>
                <c:pt idx="18">
                  <c:v>26.64</c:v>
                </c:pt>
                <c:pt idx="19">
                  <c:v>26.64</c:v>
                </c:pt>
                <c:pt idx="20">
                  <c:v>37.17</c:v>
                </c:pt>
                <c:pt idx="21">
                  <c:v>38.519999999999996</c:v>
                </c:pt>
                <c:pt idx="22">
                  <c:v>38.519999999999996</c:v>
                </c:pt>
                <c:pt idx="23">
                  <c:v>38.519999999999996</c:v>
                </c:pt>
                <c:pt idx="24">
                  <c:v>39.870000000000005</c:v>
                </c:pt>
                <c:pt idx="25">
                  <c:v>41.510000000000005</c:v>
                </c:pt>
                <c:pt idx="26">
                  <c:v>41.510000000000005</c:v>
                </c:pt>
                <c:pt idx="27">
                  <c:v>42.86</c:v>
                </c:pt>
                <c:pt idx="28">
                  <c:v>42.86</c:v>
                </c:pt>
                <c:pt idx="29">
                  <c:v>42.86</c:v>
                </c:pt>
                <c:pt idx="30">
                  <c:v>46.650000000000006</c:v>
                </c:pt>
                <c:pt idx="31">
                  <c:v>46.650000000000006</c:v>
                </c:pt>
                <c:pt idx="32">
                  <c:v>46.650000000000006</c:v>
                </c:pt>
                <c:pt idx="33">
                  <c:v>48.000000000000007</c:v>
                </c:pt>
                <c:pt idx="34">
                  <c:v>48.000000000000007</c:v>
                </c:pt>
                <c:pt idx="35">
                  <c:v>49.640000000000008</c:v>
                </c:pt>
                <c:pt idx="36">
                  <c:v>50.990000000000009</c:v>
                </c:pt>
                <c:pt idx="37">
                  <c:v>50.990000000000009</c:v>
                </c:pt>
                <c:pt idx="38">
                  <c:v>50.990000000000009</c:v>
                </c:pt>
                <c:pt idx="39">
                  <c:v>52.34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35-4B3B-9B1B-DD60C5DF4514}"/>
            </c:ext>
          </c:extLst>
        </c:ser>
        <c:ser>
          <c:idx val="2"/>
          <c:order val="1"/>
          <c:tx>
            <c:strRef>
              <c:f>tabel!$S$1</c:f>
              <c:strCache>
                <c:ptCount val="1"/>
                <c:pt idx="0">
                  <c:v>omzet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tabel!$S$2:$S$41</c:f>
              <c:numCache>
                <c:formatCode>#,##0.00\ [$€-813]</c:formatCode>
                <c:ptCount val="40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105</c:v>
                </c:pt>
                <c:pt idx="21">
                  <c:v>110</c:v>
                </c:pt>
                <c:pt idx="22">
                  <c:v>115</c:v>
                </c:pt>
                <c:pt idx="23">
                  <c:v>120</c:v>
                </c:pt>
                <c:pt idx="24">
                  <c:v>125</c:v>
                </c:pt>
                <c:pt idx="25">
                  <c:v>130</c:v>
                </c:pt>
                <c:pt idx="26">
                  <c:v>135</c:v>
                </c:pt>
                <c:pt idx="27">
                  <c:v>140</c:v>
                </c:pt>
                <c:pt idx="28">
                  <c:v>145</c:v>
                </c:pt>
                <c:pt idx="29">
                  <c:v>150</c:v>
                </c:pt>
                <c:pt idx="30">
                  <c:v>155</c:v>
                </c:pt>
                <c:pt idx="31">
                  <c:v>160</c:v>
                </c:pt>
                <c:pt idx="32">
                  <c:v>165</c:v>
                </c:pt>
                <c:pt idx="33">
                  <c:v>170</c:v>
                </c:pt>
                <c:pt idx="34">
                  <c:v>175</c:v>
                </c:pt>
                <c:pt idx="35">
                  <c:v>180</c:v>
                </c:pt>
                <c:pt idx="36">
                  <c:v>185</c:v>
                </c:pt>
                <c:pt idx="37">
                  <c:v>190</c:v>
                </c:pt>
                <c:pt idx="38">
                  <c:v>195</c:v>
                </c:pt>
                <c:pt idx="39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35-4B3B-9B1B-DD60C5DF4514}"/>
            </c:ext>
          </c:extLst>
        </c:ser>
        <c:ser>
          <c:idx val="3"/>
          <c:order val="2"/>
          <c:tx>
            <c:strRef>
              <c:f>tabel!$T$1</c:f>
              <c:strCache>
                <c:ptCount val="1"/>
                <c:pt idx="0">
                  <c:v>winst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tabel!$T$2:$T$41</c:f>
              <c:numCache>
                <c:formatCode>#,##0.00\ [$€-813]</c:formatCode>
                <c:ptCount val="40"/>
                <c:pt idx="0">
                  <c:v>-7.82</c:v>
                </c:pt>
                <c:pt idx="1">
                  <c:v>-2.8200000000000003</c:v>
                </c:pt>
                <c:pt idx="2">
                  <c:v>2.1799999999999997</c:v>
                </c:pt>
                <c:pt idx="3">
                  <c:v>5.83</c:v>
                </c:pt>
                <c:pt idx="4">
                  <c:v>10.83</c:v>
                </c:pt>
                <c:pt idx="5">
                  <c:v>14.19</c:v>
                </c:pt>
                <c:pt idx="6">
                  <c:v>17.84</c:v>
                </c:pt>
                <c:pt idx="7">
                  <c:v>22.84</c:v>
                </c:pt>
                <c:pt idx="8">
                  <c:v>27.84</c:v>
                </c:pt>
                <c:pt idx="9">
                  <c:v>31.490000000000002</c:v>
                </c:pt>
                <c:pt idx="10">
                  <c:v>34.049999999999997</c:v>
                </c:pt>
                <c:pt idx="11">
                  <c:v>39.049999999999997</c:v>
                </c:pt>
                <c:pt idx="12">
                  <c:v>42.7</c:v>
                </c:pt>
                <c:pt idx="13">
                  <c:v>47.7</c:v>
                </c:pt>
                <c:pt idx="14">
                  <c:v>52.7</c:v>
                </c:pt>
                <c:pt idx="15">
                  <c:v>54.709999999999994</c:v>
                </c:pt>
                <c:pt idx="16">
                  <c:v>59.709999999999994</c:v>
                </c:pt>
                <c:pt idx="17">
                  <c:v>64.709999999999994</c:v>
                </c:pt>
                <c:pt idx="18">
                  <c:v>68.36</c:v>
                </c:pt>
                <c:pt idx="19">
                  <c:v>73.36</c:v>
                </c:pt>
                <c:pt idx="20">
                  <c:v>67.83</c:v>
                </c:pt>
                <c:pt idx="21">
                  <c:v>71.48</c:v>
                </c:pt>
                <c:pt idx="22">
                  <c:v>76.48</c:v>
                </c:pt>
                <c:pt idx="23">
                  <c:v>81.48</c:v>
                </c:pt>
                <c:pt idx="24">
                  <c:v>85.13</c:v>
                </c:pt>
                <c:pt idx="25">
                  <c:v>88.49</c:v>
                </c:pt>
                <c:pt idx="26">
                  <c:v>93.49</c:v>
                </c:pt>
                <c:pt idx="27">
                  <c:v>97.14</c:v>
                </c:pt>
                <c:pt idx="28">
                  <c:v>102.14</c:v>
                </c:pt>
                <c:pt idx="29">
                  <c:v>107.14</c:v>
                </c:pt>
                <c:pt idx="30">
                  <c:v>108.35</c:v>
                </c:pt>
                <c:pt idx="31">
                  <c:v>113.35</c:v>
                </c:pt>
                <c:pt idx="32">
                  <c:v>118.35</c:v>
                </c:pt>
                <c:pt idx="33">
                  <c:v>122</c:v>
                </c:pt>
                <c:pt idx="34">
                  <c:v>127</c:v>
                </c:pt>
                <c:pt idx="35">
                  <c:v>130.35999999999999</c:v>
                </c:pt>
                <c:pt idx="36">
                  <c:v>134.01</c:v>
                </c:pt>
                <c:pt idx="37">
                  <c:v>139.01</c:v>
                </c:pt>
                <c:pt idx="38">
                  <c:v>144.01</c:v>
                </c:pt>
                <c:pt idx="39">
                  <c:v>147.66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35-4B3B-9B1B-DD60C5DF4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13275808"/>
        <c:axId val="219158320"/>
      </c:barChart>
      <c:catAx>
        <c:axId val="3132758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58320"/>
        <c:crosses val="autoZero"/>
        <c:auto val="1"/>
        <c:lblAlgn val="ctr"/>
        <c:lblOffset val="100"/>
        <c:noMultiLvlLbl val="0"/>
      </c:catAx>
      <c:valAx>
        <c:axId val="21915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3275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CE5AAE2-709B-4DDA-AECF-AF2C22857CB0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3C977D0-365D-4F2E-A8F3-C4D322B338FF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B4EB594-3093-4EC6-BF3C-B8BF0198D95C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696242-29E2-4CF5-B2C4-93536D9E1EDC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42B083-9E2A-4B04-A004-D9473219EA61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D7079A-B0A1-4D02-B35C-33AE07B68607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33B0E317-1214-4E60-8217-15FF05D8D77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396270EF-29A3-4DB5-94A9-857724F329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7EB10C3-68F7-45C5-BA8E-D5F565E30F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04329BC-5CA8-4CFD-9031-DA3CEFE4B4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7DE84866-59DE-45A5-89C9-B63426BAFE0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E171E26-60D1-49F1-8599-410489ADF8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C22D-02F3-4B74-9F75-80E78DE26447}">
  <dimension ref="A1:V9"/>
  <sheetViews>
    <sheetView zoomScale="180" zoomScaleNormal="180" workbookViewId="0">
      <selection activeCell="D2" sqref="D2:D9"/>
    </sheetView>
  </sheetViews>
  <sheetFormatPr defaultRowHeight="15" x14ac:dyDescent="0.25"/>
  <cols>
    <col min="1" max="1" width="23.42578125" bestFit="1" customWidth="1"/>
    <col min="3" max="3" width="9.42578125" customWidth="1"/>
    <col min="4" max="4" width="11.85546875" bestFit="1" customWidth="1"/>
    <col min="7" max="7" width="26.85546875" bestFit="1" customWidth="1"/>
    <col min="8" max="17" width="9.140625" customWidth="1"/>
  </cols>
  <sheetData>
    <row r="1" spans="1:22" ht="33.75" customHeight="1" x14ac:dyDescent="0.25">
      <c r="B1" s="3" t="s">
        <v>17</v>
      </c>
      <c r="C1" s="4" t="s">
        <v>18</v>
      </c>
      <c r="D1" s="5" t="s">
        <v>33</v>
      </c>
      <c r="F1" s="1" t="s">
        <v>22</v>
      </c>
      <c r="G1" s="1" t="s">
        <v>34</v>
      </c>
      <c r="H1" s="2">
        <v>5</v>
      </c>
      <c r="I1" s="1" t="s">
        <v>23</v>
      </c>
      <c r="R1" t="s">
        <v>7</v>
      </c>
      <c r="S1" t="s">
        <v>14</v>
      </c>
      <c r="T1" t="s">
        <v>15</v>
      </c>
    </row>
    <row r="2" spans="1:22" x14ac:dyDescent="0.25">
      <c r="A2" s="1" t="s">
        <v>4</v>
      </c>
      <c r="B2" s="2">
        <v>0.45</v>
      </c>
      <c r="C2" s="1">
        <v>0.2</v>
      </c>
      <c r="D2" s="2">
        <f>prijs_bloem*bloem</f>
        <v>9.0000000000000011E-2</v>
      </c>
      <c r="F2" s="1"/>
      <c r="G2" s="1" t="s">
        <v>35</v>
      </c>
      <c r="H2" s="1"/>
      <c r="I2" s="1"/>
    </row>
    <row r="3" spans="1:22" x14ac:dyDescent="0.25">
      <c r="A3" s="1" t="s">
        <v>5</v>
      </c>
      <c r="B3" s="2">
        <v>0.8</v>
      </c>
      <c r="C3" s="1">
        <v>0.1</v>
      </c>
      <c r="D3" s="2">
        <f>prijs_suiker*suiker</f>
        <v>8.0000000000000016E-2</v>
      </c>
    </row>
    <row r="4" spans="1:22" x14ac:dyDescent="0.25">
      <c r="A4" s="1" t="s">
        <v>8</v>
      </c>
      <c r="B4" s="2">
        <v>1.35</v>
      </c>
      <c r="C4" s="1">
        <v>0.33</v>
      </c>
      <c r="D4" s="2">
        <f>prijs_boter*boter</f>
        <v>0.44550000000000006</v>
      </c>
      <c r="V4" t="s">
        <v>16</v>
      </c>
    </row>
    <row r="5" spans="1:22" x14ac:dyDescent="0.25">
      <c r="A5" s="1" t="s">
        <v>13</v>
      </c>
      <c r="B5" s="2">
        <v>1.19</v>
      </c>
      <c r="C5" s="1">
        <v>0.2</v>
      </c>
      <c r="D5" s="2">
        <f>prijs_eieren*eieren</f>
        <v>0.23799999999999999</v>
      </c>
    </row>
    <row r="6" spans="1:22" x14ac:dyDescent="0.25">
      <c r="A6" s="1" t="s">
        <v>6</v>
      </c>
      <c r="B6" s="2">
        <v>0.35</v>
      </c>
      <c r="C6" s="1">
        <v>2E-3</v>
      </c>
      <c r="D6" s="2">
        <f>prijs_zout*zout</f>
        <v>6.9999999999999999E-4</v>
      </c>
    </row>
    <row r="7" spans="1:22" x14ac:dyDescent="0.25">
      <c r="A7" s="1" t="s">
        <v>9</v>
      </c>
      <c r="B7" s="2">
        <v>0.59</v>
      </c>
      <c r="C7" s="1">
        <v>2.5000000000000001E-2</v>
      </c>
      <c r="D7" s="2">
        <f>prijs_bakpoeder*bakpoeder</f>
        <v>1.4749999999999999E-2</v>
      </c>
    </row>
    <row r="8" spans="1:22" x14ac:dyDescent="0.25">
      <c r="A8" s="1" t="s">
        <v>24</v>
      </c>
      <c r="B8" s="2">
        <v>1.0900000000000001</v>
      </c>
      <c r="C8" s="1">
        <v>0.05</v>
      </c>
      <c r="D8" s="2">
        <f>prijs_vanille*vanille</f>
        <v>5.4500000000000007E-2</v>
      </c>
    </row>
    <row r="9" spans="1:22" x14ac:dyDescent="0.25">
      <c r="A9" s="1" t="s">
        <v>20</v>
      </c>
      <c r="B9" s="2">
        <v>7</v>
      </c>
      <c r="C9" s="1">
        <v>0.05</v>
      </c>
      <c r="D9" s="2">
        <f>prijs_zakjes*zakjes</f>
        <v>0.35000000000000003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1E1F3-9DFE-4FAA-95EC-A4F0303C5B0F}">
  <dimension ref="A1:T41"/>
  <sheetViews>
    <sheetView tabSelected="1" zoomScale="170" zoomScaleNormal="170" workbookViewId="0">
      <selection activeCell="Y10" sqref="Y10"/>
    </sheetView>
  </sheetViews>
  <sheetFormatPr defaultColWidth="6.28515625" defaultRowHeight="15" x14ac:dyDescent="0.25"/>
  <cols>
    <col min="2" max="17" width="0" hidden="1" customWidth="1"/>
    <col min="18" max="18" width="7.5703125" customWidth="1"/>
    <col min="19" max="19" width="7.85546875" customWidth="1"/>
    <col min="20" max="20" width="8.140625" customWidth="1"/>
  </cols>
  <sheetData>
    <row r="1" spans="1:20" s="8" customFormat="1" ht="33.75" customHeight="1" x14ac:dyDescent="0.25">
      <c r="A1" s="6" t="s">
        <v>21</v>
      </c>
      <c r="B1" s="6" t="s">
        <v>0</v>
      </c>
      <c r="C1" s="6" t="s">
        <v>10</v>
      </c>
      <c r="D1" s="6" t="s">
        <v>1</v>
      </c>
      <c r="E1" s="6" t="s">
        <v>11</v>
      </c>
      <c r="F1" s="6" t="s">
        <v>12</v>
      </c>
      <c r="G1" s="6" t="s">
        <v>2</v>
      </c>
      <c r="H1" s="6" t="s">
        <v>3</v>
      </c>
      <c r="I1" s="6" t="s">
        <v>19</v>
      </c>
      <c r="J1" s="6" t="s">
        <v>26</v>
      </c>
      <c r="K1" s="6" t="s">
        <v>25</v>
      </c>
      <c r="L1" s="6" t="s">
        <v>27</v>
      </c>
      <c r="M1" s="6" t="s">
        <v>28</v>
      </c>
      <c r="N1" s="6" t="s">
        <v>29</v>
      </c>
      <c r="O1" s="6" t="s">
        <v>30</v>
      </c>
      <c r="P1" s="6" t="s">
        <v>31</v>
      </c>
      <c r="Q1" s="6" t="s">
        <v>32</v>
      </c>
      <c r="R1" s="7" t="s">
        <v>7</v>
      </c>
      <c r="S1" s="7" t="s">
        <v>14</v>
      </c>
      <c r="T1" s="7" t="s">
        <v>15</v>
      </c>
    </row>
    <row r="2" spans="1:20" x14ac:dyDescent="0.25">
      <c r="A2" s="1">
        <v>1</v>
      </c>
      <c r="B2" s="1">
        <f>A2*bloem</f>
        <v>0.2</v>
      </c>
      <c r="C2" s="1">
        <f>A2*suiker</f>
        <v>0.1</v>
      </c>
      <c r="D2" s="1">
        <f>A2*boter</f>
        <v>0.33</v>
      </c>
      <c r="E2" s="1">
        <f>A2*eieren</f>
        <v>0.2</v>
      </c>
      <c r="F2" s="1">
        <f>A2*zout</f>
        <v>2E-3</v>
      </c>
      <c r="G2" s="1">
        <f>A2*bakpoeder</f>
        <v>2.5000000000000001E-2</v>
      </c>
      <c r="H2" s="1">
        <f>A2*vanille</f>
        <v>0.05</v>
      </c>
      <c r="I2" s="1">
        <f>A2*zakjes</f>
        <v>0.05</v>
      </c>
      <c r="J2" s="2">
        <f>ROUNDUP(B2,0)*prijs_bloem</f>
        <v>0.45</v>
      </c>
      <c r="K2" s="2">
        <f>ROUNDUP(C2,0)*prijs_suiker</f>
        <v>0.8</v>
      </c>
      <c r="L2" s="2">
        <f>ROUNDUP(D2,0)*prijs_boter</f>
        <v>1.35</v>
      </c>
      <c r="M2" s="2">
        <f>ROUNDUP(E2,0)*prijs_eieren</f>
        <v>1.19</v>
      </c>
      <c r="N2" s="2">
        <f>ROUNDUP(F2,0)*prijs_zout</f>
        <v>0.35</v>
      </c>
      <c r="O2" s="2">
        <f>ROUNDUP(G2,0)*prijs_bakpoeder</f>
        <v>0.59</v>
      </c>
      <c r="P2" s="2">
        <f>ROUNDUP(H2,0)*prijs_vanille</f>
        <v>1.0900000000000001</v>
      </c>
      <c r="Q2" s="2">
        <f>ROUNDUP(I2,0)*prijs_zakjes</f>
        <v>7</v>
      </c>
      <c r="R2" s="2">
        <f>SUM(J2:Q2)</f>
        <v>12.82</v>
      </c>
      <c r="S2" s="2">
        <f>A2*omzet</f>
        <v>5</v>
      </c>
      <c r="T2" s="2">
        <f>S2-R2</f>
        <v>-7.82</v>
      </c>
    </row>
    <row r="3" spans="1:20" x14ac:dyDescent="0.25">
      <c r="A3" s="1">
        <v>2</v>
      </c>
      <c r="B3" s="1">
        <f>A3*aantal!$C$2</f>
        <v>0.4</v>
      </c>
      <c r="C3" s="1">
        <f>A3*aantal!$C$3</f>
        <v>0.2</v>
      </c>
      <c r="D3" s="1">
        <f>A3*aantal!$C$4</f>
        <v>0.66</v>
      </c>
      <c r="E3" s="1">
        <f>A3*aantal!$C$5</f>
        <v>0.4</v>
      </c>
      <c r="F3" s="1">
        <f>A3*aantal!$C$6</f>
        <v>4.0000000000000001E-3</v>
      </c>
      <c r="G3" s="1">
        <f>A3*aantal!$C$7</f>
        <v>0.05</v>
      </c>
      <c r="H3" s="1">
        <f>A3*aantal!$C$8</f>
        <v>0.1</v>
      </c>
      <c r="I3" s="1">
        <f>A3*aantal!$C$9</f>
        <v>0.1</v>
      </c>
      <c r="J3" s="2">
        <f>ROUNDUP(B3,0)*prijs_bloem</f>
        <v>0.45</v>
      </c>
      <c r="K3" s="2">
        <f>ROUNDUP(C3,0)*prijs_suiker</f>
        <v>0.8</v>
      </c>
      <c r="L3" s="2">
        <f>ROUNDUP(D3,0)*prijs_boter</f>
        <v>1.35</v>
      </c>
      <c r="M3" s="2">
        <f>ROUNDUP(E3,0)*prijs_eieren</f>
        <v>1.19</v>
      </c>
      <c r="N3" s="2">
        <f>ROUNDUP(F3,0)*prijs_zout</f>
        <v>0.35</v>
      </c>
      <c r="O3" s="2">
        <f>ROUNDUP(G3,0)*prijs_bakpoeder</f>
        <v>0.59</v>
      </c>
      <c r="P3" s="2">
        <f>ROUNDUP(H3,0)*prijs_vanille</f>
        <v>1.0900000000000001</v>
      </c>
      <c r="Q3" s="2">
        <f>ROUNDUP(I3,0)*prijs_zakjes</f>
        <v>7</v>
      </c>
      <c r="R3" s="2">
        <f t="shared" ref="R3:R41" si="0">SUM(J3:Q3)</f>
        <v>12.82</v>
      </c>
      <c r="S3" s="2">
        <f>A3*omzet</f>
        <v>10</v>
      </c>
      <c r="T3" s="2">
        <f t="shared" ref="T3:T41" si="1">S3-R3</f>
        <v>-2.8200000000000003</v>
      </c>
    </row>
    <row r="4" spans="1:20" x14ac:dyDescent="0.25">
      <c r="A4" s="1">
        <v>3</v>
      </c>
      <c r="B4" s="1">
        <f>A4*aantal!$C$2</f>
        <v>0.60000000000000009</v>
      </c>
      <c r="C4" s="1">
        <f>A4*aantal!$C$3</f>
        <v>0.30000000000000004</v>
      </c>
      <c r="D4" s="1">
        <f>A4*aantal!$C$4</f>
        <v>0.99</v>
      </c>
      <c r="E4" s="1">
        <f>A4*aantal!$C$5</f>
        <v>0.60000000000000009</v>
      </c>
      <c r="F4" s="1">
        <f>A4*aantal!$C$6</f>
        <v>6.0000000000000001E-3</v>
      </c>
      <c r="G4" s="1">
        <f>A4*aantal!$C$7</f>
        <v>7.5000000000000011E-2</v>
      </c>
      <c r="H4" s="1">
        <f>A4*aantal!$C$8</f>
        <v>0.15000000000000002</v>
      </c>
      <c r="I4" s="1">
        <f>A4*aantal!$C$9</f>
        <v>0.15000000000000002</v>
      </c>
      <c r="J4" s="2">
        <f>ROUNDUP(B4,0)*prijs_bloem</f>
        <v>0.45</v>
      </c>
      <c r="K4" s="2">
        <f>ROUNDUP(C4,0)*prijs_suiker</f>
        <v>0.8</v>
      </c>
      <c r="L4" s="2">
        <f>ROUNDUP(D4,0)*prijs_boter</f>
        <v>1.35</v>
      </c>
      <c r="M4" s="2">
        <f>ROUNDUP(E4,0)*prijs_eieren</f>
        <v>1.19</v>
      </c>
      <c r="N4" s="2">
        <f>ROUNDUP(F4,0)*prijs_zout</f>
        <v>0.35</v>
      </c>
      <c r="O4" s="2">
        <f>ROUNDUP(G4,0)*prijs_bakpoeder</f>
        <v>0.59</v>
      </c>
      <c r="P4" s="2">
        <f>ROUNDUP(H4,0)*prijs_vanille</f>
        <v>1.0900000000000001</v>
      </c>
      <c r="Q4" s="2">
        <f>ROUNDUP(I4,0)*prijs_zakjes</f>
        <v>7</v>
      </c>
      <c r="R4" s="2">
        <f t="shared" si="0"/>
        <v>12.82</v>
      </c>
      <c r="S4" s="2">
        <f>A4*omzet</f>
        <v>15</v>
      </c>
      <c r="T4" s="2">
        <f t="shared" si="1"/>
        <v>2.1799999999999997</v>
      </c>
    </row>
    <row r="5" spans="1:20" x14ac:dyDescent="0.25">
      <c r="A5" s="1">
        <v>4</v>
      </c>
      <c r="B5" s="1">
        <f>A5*aantal!$C$2</f>
        <v>0.8</v>
      </c>
      <c r="C5" s="1">
        <f>A5*aantal!$C$3</f>
        <v>0.4</v>
      </c>
      <c r="D5" s="1">
        <f>A5*aantal!$C$4</f>
        <v>1.32</v>
      </c>
      <c r="E5" s="1">
        <f>A5*aantal!$C$5</f>
        <v>0.8</v>
      </c>
      <c r="F5" s="1">
        <f>A5*aantal!$C$6</f>
        <v>8.0000000000000002E-3</v>
      </c>
      <c r="G5" s="1">
        <f>A5*aantal!$C$7</f>
        <v>0.1</v>
      </c>
      <c r="H5" s="1">
        <f>A5*aantal!$C$8</f>
        <v>0.2</v>
      </c>
      <c r="I5" s="1">
        <f>A5*aantal!$C$9</f>
        <v>0.2</v>
      </c>
      <c r="J5" s="2">
        <f>ROUNDUP(B5,0)*prijs_bloem</f>
        <v>0.45</v>
      </c>
      <c r="K5" s="2">
        <f>ROUNDUP(C5,0)*prijs_suiker</f>
        <v>0.8</v>
      </c>
      <c r="L5" s="2">
        <f>ROUNDUP(D5,0)*prijs_boter</f>
        <v>2.7</v>
      </c>
      <c r="M5" s="2">
        <f>ROUNDUP(E5,0)*prijs_eieren</f>
        <v>1.19</v>
      </c>
      <c r="N5" s="2">
        <f>ROUNDUP(F5,0)*prijs_zout</f>
        <v>0.35</v>
      </c>
      <c r="O5" s="2">
        <f>ROUNDUP(G5,0)*prijs_bakpoeder</f>
        <v>0.59</v>
      </c>
      <c r="P5" s="2">
        <f>ROUNDUP(H5,0)*prijs_vanille</f>
        <v>1.0900000000000001</v>
      </c>
      <c r="Q5" s="2">
        <f>ROUNDUP(I5,0)*prijs_zakjes</f>
        <v>7</v>
      </c>
      <c r="R5" s="2">
        <f t="shared" si="0"/>
        <v>14.17</v>
      </c>
      <c r="S5" s="2">
        <f>A5*omzet</f>
        <v>20</v>
      </c>
      <c r="T5" s="2">
        <f t="shared" si="1"/>
        <v>5.83</v>
      </c>
    </row>
    <row r="6" spans="1:20" x14ac:dyDescent="0.25">
      <c r="A6" s="1">
        <v>5</v>
      </c>
      <c r="B6" s="1">
        <f>A6*aantal!$C$2</f>
        <v>1</v>
      </c>
      <c r="C6" s="1">
        <f>A6*aantal!$C$3</f>
        <v>0.5</v>
      </c>
      <c r="D6" s="1">
        <f>A6*aantal!$C$4</f>
        <v>1.6500000000000001</v>
      </c>
      <c r="E6" s="1">
        <f>A6*aantal!$C$5</f>
        <v>1</v>
      </c>
      <c r="F6" s="1">
        <f>A6*aantal!$C$6</f>
        <v>0.01</v>
      </c>
      <c r="G6" s="1">
        <f>A6*aantal!$C$7</f>
        <v>0.125</v>
      </c>
      <c r="H6" s="1">
        <f>A6*aantal!$C$8</f>
        <v>0.25</v>
      </c>
      <c r="I6" s="1">
        <f>A6*aantal!$C$9</f>
        <v>0.25</v>
      </c>
      <c r="J6" s="2">
        <f>ROUNDUP(B6,0)*prijs_bloem</f>
        <v>0.45</v>
      </c>
      <c r="K6" s="2">
        <f>ROUNDUP(C6,0)*prijs_suiker</f>
        <v>0.8</v>
      </c>
      <c r="L6" s="2">
        <f>ROUNDUP(D6,0)*prijs_boter</f>
        <v>2.7</v>
      </c>
      <c r="M6" s="2">
        <f>ROUNDUP(E6,0)*prijs_eieren</f>
        <v>1.19</v>
      </c>
      <c r="N6" s="2">
        <f>ROUNDUP(F6,0)*prijs_zout</f>
        <v>0.35</v>
      </c>
      <c r="O6" s="2">
        <f>ROUNDUP(G6,0)*prijs_bakpoeder</f>
        <v>0.59</v>
      </c>
      <c r="P6" s="2">
        <f>ROUNDUP(H6,0)*prijs_vanille</f>
        <v>1.0900000000000001</v>
      </c>
      <c r="Q6" s="2">
        <f>ROUNDUP(I6,0)*prijs_zakjes</f>
        <v>7</v>
      </c>
      <c r="R6" s="2">
        <f t="shared" si="0"/>
        <v>14.17</v>
      </c>
      <c r="S6" s="2">
        <f>A6*omzet</f>
        <v>25</v>
      </c>
      <c r="T6" s="2">
        <f t="shared" si="1"/>
        <v>10.83</v>
      </c>
    </row>
    <row r="7" spans="1:20" x14ac:dyDescent="0.25">
      <c r="A7" s="1">
        <v>6</v>
      </c>
      <c r="B7" s="1">
        <f>A7*aantal!$C$2</f>
        <v>1.2000000000000002</v>
      </c>
      <c r="C7" s="1">
        <f>A7*aantal!$C$3</f>
        <v>0.60000000000000009</v>
      </c>
      <c r="D7" s="1">
        <f>A7*aantal!$C$4</f>
        <v>1.98</v>
      </c>
      <c r="E7" s="1">
        <f>A7*aantal!$C$5</f>
        <v>1.2000000000000002</v>
      </c>
      <c r="F7" s="1">
        <f>A7*aantal!$C$6</f>
        <v>1.2E-2</v>
      </c>
      <c r="G7" s="1">
        <f>A7*aantal!$C$7</f>
        <v>0.15000000000000002</v>
      </c>
      <c r="H7" s="1">
        <f>A7*aantal!$C$8</f>
        <v>0.30000000000000004</v>
      </c>
      <c r="I7" s="1">
        <f>A7*aantal!$C$9</f>
        <v>0.30000000000000004</v>
      </c>
      <c r="J7" s="2">
        <f>ROUNDUP(B7,0)*prijs_bloem</f>
        <v>0.9</v>
      </c>
      <c r="K7" s="2">
        <f>ROUNDUP(C7,0)*prijs_suiker</f>
        <v>0.8</v>
      </c>
      <c r="L7" s="2">
        <f>ROUNDUP(D7,0)*prijs_boter</f>
        <v>2.7</v>
      </c>
      <c r="M7" s="2">
        <f>ROUNDUP(E7,0)*prijs_eieren</f>
        <v>2.38</v>
      </c>
      <c r="N7" s="2">
        <f>ROUNDUP(F7,0)*prijs_zout</f>
        <v>0.35</v>
      </c>
      <c r="O7" s="2">
        <f>ROUNDUP(G7,0)*prijs_bakpoeder</f>
        <v>0.59</v>
      </c>
      <c r="P7" s="2">
        <f>ROUNDUP(H7,0)*prijs_vanille</f>
        <v>1.0900000000000001</v>
      </c>
      <c r="Q7" s="2">
        <f>ROUNDUP(I7,0)*prijs_zakjes</f>
        <v>7</v>
      </c>
      <c r="R7" s="2">
        <f t="shared" si="0"/>
        <v>15.81</v>
      </c>
      <c r="S7" s="2">
        <f>A7*omzet</f>
        <v>30</v>
      </c>
      <c r="T7" s="2">
        <f t="shared" si="1"/>
        <v>14.19</v>
      </c>
    </row>
    <row r="8" spans="1:20" x14ac:dyDescent="0.25">
      <c r="A8" s="1">
        <v>7</v>
      </c>
      <c r="B8" s="1">
        <f>A8*aantal!$C$2</f>
        <v>1.4000000000000001</v>
      </c>
      <c r="C8" s="1">
        <f>A8*aantal!$C$3</f>
        <v>0.70000000000000007</v>
      </c>
      <c r="D8" s="1">
        <f>A8*aantal!$C$4</f>
        <v>2.31</v>
      </c>
      <c r="E8" s="1">
        <f>A8*aantal!$C$5</f>
        <v>1.4000000000000001</v>
      </c>
      <c r="F8" s="1">
        <f>A8*aantal!$C$6</f>
        <v>1.4E-2</v>
      </c>
      <c r="G8" s="1">
        <f>A8*aantal!$C$7</f>
        <v>0.17500000000000002</v>
      </c>
      <c r="H8" s="1">
        <f>A8*aantal!$C$8</f>
        <v>0.35000000000000003</v>
      </c>
      <c r="I8" s="1">
        <f>A8*aantal!$C$9</f>
        <v>0.35000000000000003</v>
      </c>
      <c r="J8" s="2">
        <f>ROUNDUP(B8,0)*prijs_bloem</f>
        <v>0.9</v>
      </c>
      <c r="K8" s="2">
        <f>ROUNDUP(C8,0)*prijs_suiker</f>
        <v>0.8</v>
      </c>
      <c r="L8" s="2">
        <f>ROUNDUP(D8,0)*prijs_boter</f>
        <v>4.0500000000000007</v>
      </c>
      <c r="M8" s="2">
        <f>ROUNDUP(E8,0)*prijs_eieren</f>
        <v>2.38</v>
      </c>
      <c r="N8" s="2">
        <f>ROUNDUP(F8,0)*prijs_zout</f>
        <v>0.35</v>
      </c>
      <c r="O8" s="2">
        <f>ROUNDUP(G8,0)*prijs_bakpoeder</f>
        <v>0.59</v>
      </c>
      <c r="P8" s="2">
        <f>ROUNDUP(H8,0)*prijs_vanille</f>
        <v>1.0900000000000001</v>
      </c>
      <c r="Q8" s="2">
        <f>ROUNDUP(I8,0)*prijs_zakjes</f>
        <v>7</v>
      </c>
      <c r="R8" s="2">
        <f t="shared" si="0"/>
        <v>17.16</v>
      </c>
      <c r="S8" s="2">
        <f>A8*omzet</f>
        <v>35</v>
      </c>
      <c r="T8" s="2">
        <f t="shared" si="1"/>
        <v>17.84</v>
      </c>
    </row>
    <row r="9" spans="1:20" x14ac:dyDescent="0.25">
      <c r="A9" s="1">
        <v>8</v>
      </c>
      <c r="B9" s="1">
        <f>A9*aantal!$C$2</f>
        <v>1.6</v>
      </c>
      <c r="C9" s="1">
        <f>A9*aantal!$C$3</f>
        <v>0.8</v>
      </c>
      <c r="D9" s="1">
        <f>A9*aantal!$C$4</f>
        <v>2.64</v>
      </c>
      <c r="E9" s="1">
        <f>A9*aantal!$C$5</f>
        <v>1.6</v>
      </c>
      <c r="F9" s="1">
        <f>A9*aantal!$C$6</f>
        <v>1.6E-2</v>
      </c>
      <c r="G9" s="1">
        <f>A9*aantal!$C$7</f>
        <v>0.2</v>
      </c>
      <c r="H9" s="1">
        <f>A9*aantal!$C$8</f>
        <v>0.4</v>
      </c>
      <c r="I9" s="1">
        <f>A9*aantal!$C$9</f>
        <v>0.4</v>
      </c>
      <c r="J9" s="2">
        <f>ROUNDUP(B9,0)*prijs_bloem</f>
        <v>0.9</v>
      </c>
      <c r="K9" s="2">
        <f>ROUNDUP(C9,0)*prijs_suiker</f>
        <v>0.8</v>
      </c>
      <c r="L9" s="2">
        <f>ROUNDUP(D9,0)*prijs_boter</f>
        <v>4.0500000000000007</v>
      </c>
      <c r="M9" s="2">
        <f>ROUNDUP(E9,0)*prijs_eieren</f>
        <v>2.38</v>
      </c>
      <c r="N9" s="2">
        <f>ROUNDUP(F9,0)*prijs_zout</f>
        <v>0.35</v>
      </c>
      <c r="O9" s="2">
        <f>ROUNDUP(G9,0)*prijs_bakpoeder</f>
        <v>0.59</v>
      </c>
      <c r="P9" s="2">
        <f>ROUNDUP(H9,0)*prijs_vanille</f>
        <v>1.0900000000000001</v>
      </c>
      <c r="Q9" s="2">
        <f>ROUNDUP(I9,0)*prijs_zakjes</f>
        <v>7</v>
      </c>
      <c r="R9" s="2">
        <f t="shared" si="0"/>
        <v>17.16</v>
      </c>
      <c r="S9" s="2">
        <f>A9*omzet</f>
        <v>40</v>
      </c>
      <c r="T9" s="2">
        <f t="shared" si="1"/>
        <v>22.84</v>
      </c>
    </row>
    <row r="10" spans="1:20" x14ac:dyDescent="0.25">
      <c r="A10" s="1">
        <v>9</v>
      </c>
      <c r="B10" s="1">
        <f>A10*aantal!$C$2</f>
        <v>1.8</v>
      </c>
      <c r="C10" s="1">
        <f>A10*aantal!$C$3</f>
        <v>0.9</v>
      </c>
      <c r="D10" s="1">
        <f>A10*aantal!$C$4</f>
        <v>2.97</v>
      </c>
      <c r="E10" s="1">
        <f>A10*aantal!$C$5</f>
        <v>1.8</v>
      </c>
      <c r="F10" s="1">
        <f>A10*aantal!$C$6</f>
        <v>1.8000000000000002E-2</v>
      </c>
      <c r="G10" s="1">
        <f>A10*aantal!$C$7</f>
        <v>0.22500000000000001</v>
      </c>
      <c r="H10" s="1">
        <f>A10*aantal!$C$8</f>
        <v>0.45</v>
      </c>
      <c r="I10" s="1">
        <f>A10*aantal!$C$9</f>
        <v>0.45</v>
      </c>
      <c r="J10" s="2">
        <f>ROUNDUP(B10,0)*prijs_bloem</f>
        <v>0.9</v>
      </c>
      <c r="K10" s="2">
        <f>ROUNDUP(C10,0)*prijs_suiker</f>
        <v>0.8</v>
      </c>
      <c r="L10" s="2">
        <f>ROUNDUP(D10,0)*prijs_boter</f>
        <v>4.0500000000000007</v>
      </c>
      <c r="M10" s="2">
        <f>ROUNDUP(E10,0)*prijs_eieren</f>
        <v>2.38</v>
      </c>
      <c r="N10" s="2">
        <f>ROUNDUP(F10,0)*prijs_zout</f>
        <v>0.35</v>
      </c>
      <c r="O10" s="2">
        <f>ROUNDUP(G10,0)*prijs_bakpoeder</f>
        <v>0.59</v>
      </c>
      <c r="P10" s="2">
        <f>ROUNDUP(H10,0)*prijs_vanille</f>
        <v>1.0900000000000001</v>
      </c>
      <c r="Q10" s="2">
        <f>ROUNDUP(I10,0)*prijs_zakjes</f>
        <v>7</v>
      </c>
      <c r="R10" s="2">
        <f t="shared" si="0"/>
        <v>17.16</v>
      </c>
      <c r="S10" s="2">
        <f>A10*omzet</f>
        <v>45</v>
      </c>
      <c r="T10" s="2">
        <f t="shared" si="1"/>
        <v>27.84</v>
      </c>
    </row>
    <row r="11" spans="1:20" x14ac:dyDescent="0.25">
      <c r="A11" s="1">
        <v>10</v>
      </c>
      <c r="B11" s="1">
        <f>A11*aantal!$C$2</f>
        <v>2</v>
      </c>
      <c r="C11" s="1">
        <f>A11*aantal!$C$3</f>
        <v>1</v>
      </c>
      <c r="D11" s="1">
        <f>A11*aantal!$C$4</f>
        <v>3.3000000000000003</v>
      </c>
      <c r="E11" s="1">
        <f>A11*aantal!$C$5</f>
        <v>2</v>
      </c>
      <c r="F11" s="1">
        <f>A11*aantal!$C$6</f>
        <v>0.02</v>
      </c>
      <c r="G11" s="1">
        <f>A11*aantal!$C$7</f>
        <v>0.25</v>
      </c>
      <c r="H11" s="1">
        <f>A11*aantal!$C$8</f>
        <v>0.5</v>
      </c>
      <c r="I11" s="1">
        <f>A11*aantal!$C$9</f>
        <v>0.5</v>
      </c>
      <c r="J11" s="2">
        <f>ROUNDUP(B11,0)*prijs_bloem</f>
        <v>0.9</v>
      </c>
      <c r="K11" s="2">
        <f>ROUNDUP(C11,0)*prijs_suiker</f>
        <v>0.8</v>
      </c>
      <c r="L11" s="2">
        <f>ROUNDUP(D11,0)*prijs_boter</f>
        <v>5.4</v>
      </c>
      <c r="M11" s="2">
        <f>ROUNDUP(E11,0)*prijs_eieren</f>
        <v>2.38</v>
      </c>
      <c r="N11" s="2">
        <f>ROUNDUP(F11,0)*prijs_zout</f>
        <v>0.35</v>
      </c>
      <c r="O11" s="2">
        <f>ROUNDUP(G11,0)*prijs_bakpoeder</f>
        <v>0.59</v>
      </c>
      <c r="P11" s="2">
        <f>ROUNDUP(H11,0)*prijs_vanille</f>
        <v>1.0900000000000001</v>
      </c>
      <c r="Q11" s="2">
        <f>ROUNDUP(I11,0)*prijs_zakjes</f>
        <v>7</v>
      </c>
      <c r="R11" s="2">
        <f t="shared" si="0"/>
        <v>18.509999999999998</v>
      </c>
      <c r="S11" s="2">
        <f>A11*omzet</f>
        <v>50</v>
      </c>
      <c r="T11" s="2">
        <f t="shared" si="1"/>
        <v>31.490000000000002</v>
      </c>
    </row>
    <row r="12" spans="1:20" x14ac:dyDescent="0.25">
      <c r="A12" s="1">
        <v>11</v>
      </c>
      <c r="B12" s="1">
        <f>A12*aantal!$C$2</f>
        <v>2.2000000000000002</v>
      </c>
      <c r="C12" s="1">
        <f>A12*aantal!$C$3</f>
        <v>1.1000000000000001</v>
      </c>
      <c r="D12" s="1">
        <f>A12*aantal!$C$4</f>
        <v>3.6300000000000003</v>
      </c>
      <c r="E12" s="1">
        <f>A12*aantal!$C$5</f>
        <v>2.2000000000000002</v>
      </c>
      <c r="F12" s="1">
        <f>A12*aantal!$C$6</f>
        <v>2.1999999999999999E-2</v>
      </c>
      <c r="G12" s="1">
        <f>A12*aantal!$C$7</f>
        <v>0.27500000000000002</v>
      </c>
      <c r="H12" s="1">
        <f>A12*aantal!$C$8</f>
        <v>0.55000000000000004</v>
      </c>
      <c r="I12" s="1">
        <f>A12*aantal!$C$9</f>
        <v>0.55000000000000004</v>
      </c>
      <c r="J12" s="2">
        <f>ROUNDUP(B12,0)*prijs_bloem</f>
        <v>1.35</v>
      </c>
      <c r="K12" s="2">
        <f>ROUNDUP(C12,0)*prijs_suiker</f>
        <v>1.6</v>
      </c>
      <c r="L12" s="2">
        <f>ROUNDUP(D12,0)*prijs_boter</f>
        <v>5.4</v>
      </c>
      <c r="M12" s="2">
        <f>ROUNDUP(E12,0)*prijs_eieren</f>
        <v>3.57</v>
      </c>
      <c r="N12" s="2">
        <f>ROUNDUP(F12,0)*prijs_zout</f>
        <v>0.35</v>
      </c>
      <c r="O12" s="2">
        <f>ROUNDUP(G12,0)*prijs_bakpoeder</f>
        <v>0.59</v>
      </c>
      <c r="P12" s="2">
        <f>ROUNDUP(H12,0)*prijs_vanille</f>
        <v>1.0900000000000001</v>
      </c>
      <c r="Q12" s="2">
        <f>ROUNDUP(I12,0)*prijs_zakjes</f>
        <v>7</v>
      </c>
      <c r="R12" s="2">
        <f t="shared" si="0"/>
        <v>20.950000000000003</v>
      </c>
      <c r="S12" s="2">
        <f>A12*omzet</f>
        <v>55</v>
      </c>
      <c r="T12" s="2">
        <f t="shared" si="1"/>
        <v>34.049999999999997</v>
      </c>
    </row>
    <row r="13" spans="1:20" x14ac:dyDescent="0.25">
      <c r="A13" s="1">
        <v>12</v>
      </c>
      <c r="B13" s="1">
        <f>A13*aantal!$C$2</f>
        <v>2.4000000000000004</v>
      </c>
      <c r="C13" s="1">
        <f>A13*aantal!$C$3</f>
        <v>1.2000000000000002</v>
      </c>
      <c r="D13" s="1">
        <f>A13*aantal!$C$4</f>
        <v>3.96</v>
      </c>
      <c r="E13" s="1">
        <f>A13*aantal!$C$5</f>
        <v>2.4000000000000004</v>
      </c>
      <c r="F13" s="1">
        <f>A13*aantal!$C$6</f>
        <v>2.4E-2</v>
      </c>
      <c r="G13" s="1">
        <f>A13*aantal!$C$7</f>
        <v>0.30000000000000004</v>
      </c>
      <c r="H13" s="1">
        <f>A13*aantal!$C$8</f>
        <v>0.60000000000000009</v>
      </c>
      <c r="I13" s="1">
        <f>A13*aantal!$C$9</f>
        <v>0.60000000000000009</v>
      </c>
      <c r="J13" s="2">
        <f>ROUNDUP(B13,0)*prijs_bloem</f>
        <v>1.35</v>
      </c>
      <c r="K13" s="2">
        <f>ROUNDUP(C13,0)*prijs_suiker</f>
        <v>1.6</v>
      </c>
      <c r="L13" s="2">
        <f>ROUNDUP(D13,0)*prijs_boter</f>
        <v>5.4</v>
      </c>
      <c r="M13" s="2">
        <f>ROUNDUP(E13,0)*prijs_eieren</f>
        <v>3.57</v>
      </c>
      <c r="N13" s="2">
        <f>ROUNDUP(F13,0)*prijs_zout</f>
        <v>0.35</v>
      </c>
      <c r="O13" s="2">
        <f>ROUNDUP(G13,0)*prijs_bakpoeder</f>
        <v>0.59</v>
      </c>
      <c r="P13" s="2">
        <f>ROUNDUP(H13,0)*prijs_vanille</f>
        <v>1.0900000000000001</v>
      </c>
      <c r="Q13" s="2">
        <f>ROUNDUP(I13,0)*prijs_zakjes</f>
        <v>7</v>
      </c>
      <c r="R13" s="2">
        <f t="shared" si="0"/>
        <v>20.950000000000003</v>
      </c>
      <c r="S13" s="2">
        <f>A13*omzet</f>
        <v>60</v>
      </c>
      <c r="T13" s="2">
        <f t="shared" si="1"/>
        <v>39.049999999999997</v>
      </c>
    </row>
    <row r="14" spans="1:20" x14ac:dyDescent="0.25">
      <c r="A14" s="1">
        <v>13</v>
      </c>
      <c r="B14" s="1">
        <f>A14*aantal!$C$2</f>
        <v>2.6</v>
      </c>
      <c r="C14" s="1">
        <f>A14*aantal!$C$3</f>
        <v>1.3</v>
      </c>
      <c r="D14" s="1">
        <f>A14*aantal!$C$4</f>
        <v>4.29</v>
      </c>
      <c r="E14" s="1">
        <f>A14*aantal!$C$5</f>
        <v>2.6</v>
      </c>
      <c r="F14" s="1">
        <f>A14*aantal!$C$6</f>
        <v>2.6000000000000002E-2</v>
      </c>
      <c r="G14" s="1">
        <f>A14*aantal!$C$7</f>
        <v>0.32500000000000001</v>
      </c>
      <c r="H14" s="1">
        <f>A14*aantal!$C$8</f>
        <v>0.65</v>
      </c>
      <c r="I14" s="1">
        <f>A14*aantal!$C$9</f>
        <v>0.65</v>
      </c>
      <c r="J14" s="2">
        <f>ROUNDUP(B14,0)*prijs_bloem</f>
        <v>1.35</v>
      </c>
      <c r="K14" s="2">
        <f>ROUNDUP(C14,0)*prijs_suiker</f>
        <v>1.6</v>
      </c>
      <c r="L14" s="2">
        <f>ROUNDUP(D14,0)*prijs_boter</f>
        <v>6.75</v>
      </c>
      <c r="M14" s="2">
        <f>ROUNDUP(E14,0)*prijs_eieren</f>
        <v>3.57</v>
      </c>
      <c r="N14" s="2">
        <f>ROUNDUP(F14,0)*prijs_zout</f>
        <v>0.35</v>
      </c>
      <c r="O14" s="2">
        <f>ROUNDUP(G14,0)*prijs_bakpoeder</f>
        <v>0.59</v>
      </c>
      <c r="P14" s="2">
        <f>ROUNDUP(H14,0)*prijs_vanille</f>
        <v>1.0900000000000001</v>
      </c>
      <c r="Q14" s="2">
        <f>ROUNDUP(I14,0)*prijs_zakjes</f>
        <v>7</v>
      </c>
      <c r="R14" s="2">
        <f t="shared" si="0"/>
        <v>22.299999999999997</v>
      </c>
      <c r="S14" s="2">
        <f>A14*omzet</f>
        <v>65</v>
      </c>
      <c r="T14" s="2">
        <f t="shared" si="1"/>
        <v>42.7</v>
      </c>
    </row>
    <row r="15" spans="1:20" x14ac:dyDescent="0.25">
      <c r="A15" s="1">
        <v>14</v>
      </c>
      <c r="B15" s="1">
        <f>A15*aantal!$C$2</f>
        <v>2.8000000000000003</v>
      </c>
      <c r="C15" s="1">
        <f>A15*aantal!$C$3</f>
        <v>1.4000000000000001</v>
      </c>
      <c r="D15" s="1">
        <f>A15*aantal!$C$4</f>
        <v>4.62</v>
      </c>
      <c r="E15" s="1">
        <f>A15*aantal!$C$5</f>
        <v>2.8000000000000003</v>
      </c>
      <c r="F15" s="1">
        <f>A15*aantal!$C$6</f>
        <v>2.8000000000000001E-2</v>
      </c>
      <c r="G15" s="1">
        <f>A15*aantal!$C$7</f>
        <v>0.35000000000000003</v>
      </c>
      <c r="H15" s="1">
        <f>A15*aantal!$C$8</f>
        <v>0.70000000000000007</v>
      </c>
      <c r="I15" s="1">
        <f>A15*aantal!$C$9</f>
        <v>0.70000000000000007</v>
      </c>
      <c r="J15" s="2">
        <f>ROUNDUP(B15,0)*prijs_bloem</f>
        <v>1.35</v>
      </c>
      <c r="K15" s="2">
        <f>ROUNDUP(C15,0)*prijs_suiker</f>
        <v>1.6</v>
      </c>
      <c r="L15" s="2">
        <f>ROUNDUP(D15,0)*prijs_boter</f>
        <v>6.75</v>
      </c>
      <c r="M15" s="2">
        <f>ROUNDUP(E15,0)*prijs_eieren</f>
        <v>3.57</v>
      </c>
      <c r="N15" s="2">
        <f>ROUNDUP(F15,0)*prijs_zout</f>
        <v>0.35</v>
      </c>
      <c r="O15" s="2">
        <f>ROUNDUP(G15,0)*prijs_bakpoeder</f>
        <v>0.59</v>
      </c>
      <c r="P15" s="2">
        <f>ROUNDUP(H15,0)*prijs_vanille</f>
        <v>1.0900000000000001</v>
      </c>
      <c r="Q15" s="2">
        <f>ROUNDUP(I15,0)*prijs_zakjes</f>
        <v>7</v>
      </c>
      <c r="R15" s="2">
        <f t="shared" si="0"/>
        <v>22.299999999999997</v>
      </c>
      <c r="S15" s="2">
        <f>A15*omzet</f>
        <v>70</v>
      </c>
      <c r="T15" s="2">
        <f t="shared" si="1"/>
        <v>47.7</v>
      </c>
    </row>
    <row r="16" spans="1:20" x14ac:dyDescent="0.25">
      <c r="A16" s="1">
        <v>15</v>
      </c>
      <c r="B16" s="1">
        <f>A16*aantal!$C$2</f>
        <v>3</v>
      </c>
      <c r="C16" s="1">
        <f>A16*aantal!$C$3</f>
        <v>1.5</v>
      </c>
      <c r="D16" s="1">
        <f>A16*aantal!$C$4</f>
        <v>4.95</v>
      </c>
      <c r="E16" s="1">
        <f>A16*aantal!$C$5</f>
        <v>3</v>
      </c>
      <c r="F16" s="1">
        <f>A16*aantal!$C$6</f>
        <v>0.03</v>
      </c>
      <c r="G16" s="1">
        <f>A16*aantal!$C$7</f>
        <v>0.375</v>
      </c>
      <c r="H16" s="1">
        <f>A16*aantal!$C$8</f>
        <v>0.75</v>
      </c>
      <c r="I16" s="1">
        <f>A16*aantal!$C$9</f>
        <v>0.75</v>
      </c>
      <c r="J16" s="2">
        <f>ROUNDUP(B16,0)*prijs_bloem</f>
        <v>1.35</v>
      </c>
      <c r="K16" s="2">
        <f>ROUNDUP(C16,0)*prijs_suiker</f>
        <v>1.6</v>
      </c>
      <c r="L16" s="2">
        <f>ROUNDUP(D16,0)*prijs_boter</f>
        <v>6.75</v>
      </c>
      <c r="M16" s="2">
        <f>ROUNDUP(E16,0)*prijs_eieren</f>
        <v>3.57</v>
      </c>
      <c r="N16" s="2">
        <f>ROUNDUP(F16,0)*prijs_zout</f>
        <v>0.35</v>
      </c>
      <c r="O16" s="2">
        <f>ROUNDUP(G16,0)*prijs_bakpoeder</f>
        <v>0.59</v>
      </c>
      <c r="P16" s="2">
        <f>ROUNDUP(H16,0)*prijs_vanille</f>
        <v>1.0900000000000001</v>
      </c>
      <c r="Q16" s="2">
        <f>ROUNDUP(I16,0)*prijs_zakjes</f>
        <v>7</v>
      </c>
      <c r="R16" s="2">
        <f t="shared" si="0"/>
        <v>22.299999999999997</v>
      </c>
      <c r="S16" s="2">
        <f>A16*omzet</f>
        <v>75</v>
      </c>
      <c r="T16" s="2">
        <f t="shared" si="1"/>
        <v>52.7</v>
      </c>
    </row>
    <row r="17" spans="1:20" x14ac:dyDescent="0.25">
      <c r="A17" s="1">
        <v>16</v>
      </c>
      <c r="B17" s="1">
        <f>A17*aantal!$C$2</f>
        <v>3.2</v>
      </c>
      <c r="C17" s="1">
        <f>A17*aantal!$C$3</f>
        <v>1.6</v>
      </c>
      <c r="D17" s="1">
        <f>A17*aantal!$C$4</f>
        <v>5.28</v>
      </c>
      <c r="E17" s="1">
        <f>A17*aantal!$C$5</f>
        <v>3.2</v>
      </c>
      <c r="F17" s="1">
        <f>A17*aantal!$C$6</f>
        <v>3.2000000000000001E-2</v>
      </c>
      <c r="G17" s="1">
        <f>A17*aantal!$C$7</f>
        <v>0.4</v>
      </c>
      <c r="H17" s="1">
        <f>A17*aantal!$C$8</f>
        <v>0.8</v>
      </c>
      <c r="I17" s="1">
        <f>A17*aantal!$C$9</f>
        <v>0.8</v>
      </c>
      <c r="J17" s="2">
        <f>ROUNDUP(B17,0)*prijs_bloem</f>
        <v>1.8</v>
      </c>
      <c r="K17" s="2">
        <f>ROUNDUP(C17,0)*prijs_suiker</f>
        <v>1.6</v>
      </c>
      <c r="L17" s="2">
        <f>ROUNDUP(D17,0)*prijs_boter</f>
        <v>8.1000000000000014</v>
      </c>
      <c r="M17" s="2">
        <f>ROUNDUP(E17,0)*prijs_eieren</f>
        <v>4.76</v>
      </c>
      <c r="N17" s="2">
        <f>ROUNDUP(F17,0)*prijs_zout</f>
        <v>0.35</v>
      </c>
      <c r="O17" s="2">
        <f>ROUNDUP(G17,0)*prijs_bakpoeder</f>
        <v>0.59</v>
      </c>
      <c r="P17" s="2">
        <f>ROUNDUP(H17,0)*prijs_vanille</f>
        <v>1.0900000000000001</v>
      </c>
      <c r="Q17" s="2">
        <f>ROUNDUP(I17,0)*prijs_zakjes</f>
        <v>7</v>
      </c>
      <c r="R17" s="2">
        <f t="shared" si="0"/>
        <v>25.290000000000003</v>
      </c>
      <c r="S17" s="2">
        <f>A17*omzet</f>
        <v>80</v>
      </c>
      <c r="T17" s="2">
        <f t="shared" si="1"/>
        <v>54.709999999999994</v>
      </c>
    </row>
    <row r="18" spans="1:20" x14ac:dyDescent="0.25">
      <c r="A18" s="1">
        <v>17</v>
      </c>
      <c r="B18" s="1">
        <f>A18*aantal!$C$2</f>
        <v>3.4000000000000004</v>
      </c>
      <c r="C18" s="1">
        <f>A18*aantal!$C$3</f>
        <v>1.7000000000000002</v>
      </c>
      <c r="D18" s="1">
        <f>A18*aantal!$C$4</f>
        <v>5.61</v>
      </c>
      <c r="E18" s="1">
        <f>A18*aantal!$C$5</f>
        <v>3.4000000000000004</v>
      </c>
      <c r="F18" s="1">
        <f>A18*aantal!$C$6</f>
        <v>3.4000000000000002E-2</v>
      </c>
      <c r="G18" s="1">
        <f>A18*aantal!$C$7</f>
        <v>0.42500000000000004</v>
      </c>
      <c r="H18" s="1">
        <f>A18*aantal!$C$8</f>
        <v>0.85000000000000009</v>
      </c>
      <c r="I18" s="1">
        <f>A18*aantal!$C$9</f>
        <v>0.85000000000000009</v>
      </c>
      <c r="J18" s="2">
        <f>ROUNDUP(B18,0)*prijs_bloem</f>
        <v>1.8</v>
      </c>
      <c r="K18" s="2">
        <f>ROUNDUP(C18,0)*prijs_suiker</f>
        <v>1.6</v>
      </c>
      <c r="L18" s="2">
        <f>ROUNDUP(D18,0)*prijs_boter</f>
        <v>8.1000000000000014</v>
      </c>
      <c r="M18" s="2">
        <f>ROUNDUP(E18,0)*prijs_eieren</f>
        <v>4.76</v>
      </c>
      <c r="N18" s="2">
        <f>ROUNDUP(F18,0)*prijs_zout</f>
        <v>0.35</v>
      </c>
      <c r="O18" s="2">
        <f>ROUNDUP(G18,0)*prijs_bakpoeder</f>
        <v>0.59</v>
      </c>
      <c r="P18" s="2">
        <f>ROUNDUP(H18,0)*prijs_vanille</f>
        <v>1.0900000000000001</v>
      </c>
      <c r="Q18" s="2">
        <f>ROUNDUP(I18,0)*prijs_zakjes</f>
        <v>7</v>
      </c>
      <c r="R18" s="2">
        <f t="shared" si="0"/>
        <v>25.290000000000003</v>
      </c>
      <c r="S18" s="2">
        <f>A18*omzet</f>
        <v>85</v>
      </c>
      <c r="T18" s="2">
        <f t="shared" si="1"/>
        <v>59.709999999999994</v>
      </c>
    </row>
    <row r="19" spans="1:20" x14ac:dyDescent="0.25">
      <c r="A19" s="1">
        <v>18</v>
      </c>
      <c r="B19" s="1">
        <f>A19*aantal!$C$2</f>
        <v>3.6</v>
      </c>
      <c r="C19" s="1">
        <f>A19*aantal!$C$3</f>
        <v>1.8</v>
      </c>
      <c r="D19" s="1">
        <f>A19*aantal!$C$4</f>
        <v>5.94</v>
      </c>
      <c r="E19" s="1">
        <f>A19*aantal!$C$5</f>
        <v>3.6</v>
      </c>
      <c r="F19" s="1">
        <f>A19*aantal!$C$6</f>
        <v>3.6000000000000004E-2</v>
      </c>
      <c r="G19" s="1">
        <f>A19*aantal!$C$7</f>
        <v>0.45</v>
      </c>
      <c r="H19" s="1">
        <f>A19*aantal!$C$8</f>
        <v>0.9</v>
      </c>
      <c r="I19" s="1">
        <f>A19*aantal!$C$9</f>
        <v>0.9</v>
      </c>
      <c r="J19" s="2">
        <f>ROUNDUP(B19,0)*prijs_bloem</f>
        <v>1.8</v>
      </c>
      <c r="K19" s="2">
        <f>ROUNDUP(C19,0)*prijs_suiker</f>
        <v>1.6</v>
      </c>
      <c r="L19" s="2">
        <f>ROUNDUP(D19,0)*prijs_boter</f>
        <v>8.1000000000000014</v>
      </c>
      <c r="M19" s="2">
        <f>ROUNDUP(E19,0)*prijs_eieren</f>
        <v>4.76</v>
      </c>
      <c r="N19" s="2">
        <f>ROUNDUP(F19,0)*prijs_zout</f>
        <v>0.35</v>
      </c>
      <c r="O19" s="2">
        <f>ROUNDUP(G19,0)*prijs_bakpoeder</f>
        <v>0.59</v>
      </c>
      <c r="P19" s="2">
        <f>ROUNDUP(H19,0)*prijs_vanille</f>
        <v>1.0900000000000001</v>
      </c>
      <c r="Q19" s="2">
        <f>ROUNDUP(I19,0)*prijs_zakjes</f>
        <v>7</v>
      </c>
      <c r="R19" s="2">
        <f t="shared" si="0"/>
        <v>25.290000000000003</v>
      </c>
      <c r="S19" s="2">
        <f>A19*omzet</f>
        <v>90</v>
      </c>
      <c r="T19" s="2">
        <f t="shared" si="1"/>
        <v>64.709999999999994</v>
      </c>
    </row>
    <row r="20" spans="1:20" x14ac:dyDescent="0.25">
      <c r="A20" s="1">
        <v>19</v>
      </c>
      <c r="B20" s="1">
        <f>A20*aantal!$C$2</f>
        <v>3.8000000000000003</v>
      </c>
      <c r="C20" s="1">
        <f>A20*aantal!$C$3</f>
        <v>1.9000000000000001</v>
      </c>
      <c r="D20" s="1">
        <f>A20*aantal!$C$4</f>
        <v>6.2700000000000005</v>
      </c>
      <c r="E20" s="1">
        <f>A20*aantal!$C$5</f>
        <v>3.8000000000000003</v>
      </c>
      <c r="F20" s="1">
        <f>A20*aantal!$C$6</f>
        <v>3.7999999999999999E-2</v>
      </c>
      <c r="G20" s="1">
        <f>A20*aantal!$C$7</f>
        <v>0.47500000000000003</v>
      </c>
      <c r="H20" s="1">
        <f>A20*aantal!$C$8</f>
        <v>0.95000000000000007</v>
      </c>
      <c r="I20" s="1">
        <f>A20*aantal!$C$9</f>
        <v>0.95000000000000007</v>
      </c>
      <c r="J20" s="2">
        <f>ROUNDUP(B20,0)*prijs_bloem</f>
        <v>1.8</v>
      </c>
      <c r="K20" s="2">
        <f>ROUNDUP(C20,0)*prijs_suiker</f>
        <v>1.6</v>
      </c>
      <c r="L20" s="2">
        <f>ROUNDUP(D20,0)*prijs_boter</f>
        <v>9.4500000000000011</v>
      </c>
      <c r="M20" s="2">
        <f>ROUNDUP(E20,0)*prijs_eieren</f>
        <v>4.76</v>
      </c>
      <c r="N20" s="2">
        <f>ROUNDUP(F20,0)*prijs_zout</f>
        <v>0.35</v>
      </c>
      <c r="O20" s="2">
        <f>ROUNDUP(G20,0)*prijs_bakpoeder</f>
        <v>0.59</v>
      </c>
      <c r="P20" s="2">
        <f>ROUNDUP(H20,0)*prijs_vanille</f>
        <v>1.0900000000000001</v>
      </c>
      <c r="Q20" s="2">
        <f>ROUNDUP(I20,0)*prijs_zakjes</f>
        <v>7</v>
      </c>
      <c r="R20" s="2">
        <f t="shared" si="0"/>
        <v>26.64</v>
      </c>
      <c r="S20" s="2">
        <f>A20*omzet</f>
        <v>95</v>
      </c>
      <c r="T20" s="2">
        <f t="shared" si="1"/>
        <v>68.36</v>
      </c>
    </row>
    <row r="21" spans="1:20" x14ac:dyDescent="0.25">
      <c r="A21" s="1">
        <v>20</v>
      </c>
      <c r="B21" s="1">
        <f>A21*aantal!$C$2</f>
        <v>4</v>
      </c>
      <c r="C21" s="1">
        <f>A21*aantal!$C$3</f>
        <v>2</v>
      </c>
      <c r="D21" s="1">
        <f>A21*aantal!$C$4</f>
        <v>6.6000000000000005</v>
      </c>
      <c r="E21" s="1">
        <f>A21*aantal!$C$5</f>
        <v>4</v>
      </c>
      <c r="F21" s="1">
        <f>A21*aantal!$C$6</f>
        <v>0.04</v>
      </c>
      <c r="G21" s="1">
        <f>A21*aantal!$C$7</f>
        <v>0.5</v>
      </c>
      <c r="H21" s="1">
        <f>A21*aantal!$C$8</f>
        <v>1</v>
      </c>
      <c r="I21" s="1">
        <f>A21*aantal!$C$9</f>
        <v>1</v>
      </c>
      <c r="J21" s="2">
        <f>ROUNDUP(B21,0)*prijs_bloem</f>
        <v>1.8</v>
      </c>
      <c r="K21" s="2">
        <f>ROUNDUP(C21,0)*prijs_suiker</f>
        <v>1.6</v>
      </c>
      <c r="L21" s="2">
        <f>ROUNDUP(D21,0)*prijs_boter</f>
        <v>9.4500000000000011</v>
      </c>
      <c r="M21" s="2">
        <f>ROUNDUP(E21,0)*prijs_eieren</f>
        <v>4.76</v>
      </c>
      <c r="N21" s="2">
        <f>ROUNDUP(F21,0)*prijs_zout</f>
        <v>0.35</v>
      </c>
      <c r="O21" s="2">
        <f>ROUNDUP(G21,0)*prijs_bakpoeder</f>
        <v>0.59</v>
      </c>
      <c r="P21" s="2">
        <f>ROUNDUP(H21,0)*prijs_vanille</f>
        <v>1.0900000000000001</v>
      </c>
      <c r="Q21" s="2">
        <f>ROUNDUP(I21,0)*prijs_zakjes</f>
        <v>7</v>
      </c>
      <c r="R21" s="2">
        <f t="shared" si="0"/>
        <v>26.64</v>
      </c>
      <c r="S21" s="2">
        <f>A21*omzet</f>
        <v>100</v>
      </c>
      <c r="T21" s="2">
        <f t="shared" si="1"/>
        <v>73.36</v>
      </c>
    </row>
    <row r="22" spans="1:20" x14ac:dyDescent="0.25">
      <c r="A22" s="1">
        <v>21</v>
      </c>
      <c r="B22" s="1">
        <f>A22*aantal!$C$2</f>
        <v>4.2</v>
      </c>
      <c r="C22" s="1">
        <f>A22*aantal!$C$3</f>
        <v>2.1</v>
      </c>
      <c r="D22" s="1">
        <f>A22*aantal!$C$4</f>
        <v>6.9300000000000006</v>
      </c>
      <c r="E22" s="1">
        <f>A22*aantal!$C$5</f>
        <v>4.2</v>
      </c>
      <c r="F22" s="1">
        <f>A22*aantal!$C$6</f>
        <v>4.2000000000000003E-2</v>
      </c>
      <c r="G22" s="1">
        <f>A22*aantal!$C$7</f>
        <v>0.52500000000000002</v>
      </c>
      <c r="H22" s="1">
        <f>A22*aantal!$C$8</f>
        <v>1.05</v>
      </c>
      <c r="I22" s="1">
        <f>A22*aantal!$C$9</f>
        <v>1.05</v>
      </c>
      <c r="J22" s="2">
        <f>ROUNDUP(B22,0)*prijs_bloem</f>
        <v>2.25</v>
      </c>
      <c r="K22" s="2">
        <f>ROUNDUP(C22,0)*prijs_suiker</f>
        <v>2.4000000000000004</v>
      </c>
      <c r="L22" s="2">
        <f>ROUNDUP(D22,0)*prijs_boter</f>
        <v>9.4500000000000011</v>
      </c>
      <c r="M22" s="2">
        <f>ROUNDUP(E22,0)*prijs_eieren</f>
        <v>5.9499999999999993</v>
      </c>
      <c r="N22" s="2">
        <f>ROUNDUP(F22,0)*prijs_zout</f>
        <v>0.35</v>
      </c>
      <c r="O22" s="2">
        <f>ROUNDUP(G22,0)*prijs_bakpoeder</f>
        <v>0.59</v>
      </c>
      <c r="P22" s="2">
        <f>ROUNDUP(H22,0)*prijs_vanille</f>
        <v>2.1800000000000002</v>
      </c>
      <c r="Q22" s="2">
        <f>ROUNDUP(I22,0)*prijs_zakjes</f>
        <v>14</v>
      </c>
      <c r="R22" s="2">
        <f t="shared" si="0"/>
        <v>37.17</v>
      </c>
      <c r="S22" s="2">
        <f>A22*omzet</f>
        <v>105</v>
      </c>
      <c r="T22" s="2">
        <f t="shared" si="1"/>
        <v>67.83</v>
      </c>
    </row>
    <row r="23" spans="1:20" x14ac:dyDescent="0.25">
      <c r="A23" s="1">
        <v>22</v>
      </c>
      <c r="B23" s="1">
        <f>A23*aantal!$C$2</f>
        <v>4.4000000000000004</v>
      </c>
      <c r="C23" s="1">
        <f>A23*aantal!$C$3</f>
        <v>2.2000000000000002</v>
      </c>
      <c r="D23" s="1">
        <f>A23*aantal!$C$4</f>
        <v>7.2600000000000007</v>
      </c>
      <c r="E23" s="1">
        <f>A23*aantal!$C$5</f>
        <v>4.4000000000000004</v>
      </c>
      <c r="F23" s="1">
        <f>A23*aantal!$C$6</f>
        <v>4.3999999999999997E-2</v>
      </c>
      <c r="G23" s="1">
        <f>A23*aantal!$C$7</f>
        <v>0.55000000000000004</v>
      </c>
      <c r="H23" s="1">
        <f>A23*aantal!$C$8</f>
        <v>1.1000000000000001</v>
      </c>
      <c r="I23" s="1">
        <f>A23*aantal!$C$9</f>
        <v>1.1000000000000001</v>
      </c>
      <c r="J23" s="2">
        <f>ROUNDUP(B23,0)*prijs_bloem</f>
        <v>2.25</v>
      </c>
      <c r="K23" s="2">
        <f>ROUNDUP(C23,0)*prijs_suiker</f>
        <v>2.4000000000000004</v>
      </c>
      <c r="L23" s="2">
        <f>ROUNDUP(D23,0)*prijs_boter</f>
        <v>10.8</v>
      </c>
      <c r="M23" s="2">
        <f>ROUNDUP(E23,0)*prijs_eieren</f>
        <v>5.9499999999999993</v>
      </c>
      <c r="N23" s="2">
        <f>ROUNDUP(F23,0)*prijs_zout</f>
        <v>0.35</v>
      </c>
      <c r="O23" s="2">
        <f>ROUNDUP(G23,0)*prijs_bakpoeder</f>
        <v>0.59</v>
      </c>
      <c r="P23" s="2">
        <f>ROUNDUP(H23,0)*prijs_vanille</f>
        <v>2.1800000000000002</v>
      </c>
      <c r="Q23" s="2">
        <f>ROUNDUP(I23,0)*prijs_zakjes</f>
        <v>14</v>
      </c>
      <c r="R23" s="2">
        <f t="shared" si="0"/>
        <v>38.519999999999996</v>
      </c>
      <c r="S23" s="2">
        <f>A23*omzet</f>
        <v>110</v>
      </c>
      <c r="T23" s="2">
        <f t="shared" si="1"/>
        <v>71.48</v>
      </c>
    </row>
    <row r="24" spans="1:20" x14ac:dyDescent="0.25">
      <c r="A24" s="1">
        <v>23</v>
      </c>
      <c r="B24" s="1">
        <f>A24*aantal!$C$2</f>
        <v>4.6000000000000005</v>
      </c>
      <c r="C24" s="1">
        <f>A24*aantal!$C$3</f>
        <v>2.3000000000000003</v>
      </c>
      <c r="D24" s="1">
        <f>A24*aantal!$C$4</f>
        <v>7.5900000000000007</v>
      </c>
      <c r="E24" s="1">
        <f>A24*aantal!$C$5</f>
        <v>4.6000000000000005</v>
      </c>
      <c r="F24" s="1">
        <f>A24*aantal!$C$6</f>
        <v>4.5999999999999999E-2</v>
      </c>
      <c r="G24" s="1">
        <f>A24*aantal!$C$7</f>
        <v>0.57500000000000007</v>
      </c>
      <c r="H24" s="1">
        <f>A24*aantal!$C$8</f>
        <v>1.1500000000000001</v>
      </c>
      <c r="I24" s="1">
        <f>A24*aantal!$C$9</f>
        <v>1.1500000000000001</v>
      </c>
      <c r="J24" s="2">
        <f>ROUNDUP(B24,0)*prijs_bloem</f>
        <v>2.25</v>
      </c>
      <c r="K24" s="2">
        <f>ROUNDUP(C24,0)*prijs_suiker</f>
        <v>2.4000000000000004</v>
      </c>
      <c r="L24" s="2">
        <f>ROUNDUP(D24,0)*prijs_boter</f>
        <v>10.8</v>
      </c>
      <c r="M24" s="2">
        <f>ROUNDUP(E24,0)*prijs_eieren</f>
        <v>5.9499999999999993</v>
      </c>
      <c r="N24" s="2">
        <f>ROUNDUP(F24,0)*prijs_zout</f>
        <v>0.35</v>
      </c>
      <c r="O24" s="2">
        <f>ROUNDUP(G24,0)*prijs_bakpoeder</f>
        <v>0.59</v>
      </c>
      <c r="P24" s="2">
        <f>ROUNDUP(H24,0)*prijs_vanille</f>
        <v>2.1800000000000002</v>
      </c>
      <c r="Q24" s="2">
        <f>ROUNDUP(I24,0)*prijs_zakjes</f>
        <v>14</v>
      </c>
      <c r="R24" s="2">
        <f t="shared" si="0"/>
        <v>38.519999999999996</v>
      </c>
      <c r="S24" s="2">
        <f>A24*omzet</f>
        <v>115</v>
      </c>
      <c r="T24" s="2">
        <f t="shared" si="1"/>
        <v>76.48</v>
      </c>
    </row>
    <row r="25" spans="1:20" x14ac:dyDescent="0.25">
      <c r="A25" s="1">
        <v>24</v>
      </c>
      <c r="B25" s="1">
        <f>A25*aantal!$C$2</f>
        <v>4.8000000000000007</v>
      </c>
      <c r="C25" s="1">
        <f>A25*aantal!$C$3</f>
        <v>2.4000000000000004</v>
      </c>
      <c r="D25" s="1">
        <f>A25*aantal!$C$4</f>
        <v>7.92</v>
      </c>
      <c r="E25" s="1">
        <f>A25*aantal!$C$5</f>
        <v>4.8000000000000007</v>
      </c>
      <c r="F25" s="1">
        <f>A25*aantal!$C$6</f>
        <v>4.8000000000000001E-2</v>
      </c>
      <c r="G25" s="1">
        <f>A25*aantal!$C$7</f>
        <v>0.60000000000000009</v>
      </c>
      <c r="H25" s="1">
        <f>A25*aantal!$C$8</f>
        <v>1.2000000000000002</v>
      </c>
      <c r="I25" s="1">
        <f>A25*aantal!$C$9</f>
        <v>1.2000000000000002</v>
      </c>
      <c r="J25" s="2">
        <f>ROUNDUP(B25,0)*prijs_bloem</f>
        <v>2.25</v>
      </c>
      <c r="K25" s="2">
        <f>ROUNDUP(C25,0)*prijs_suiker</f>
        <v>2.4000000000000004</v>
      </c>
      <c r="L25" s="2">
        <f>ROUNDUP(D25,0)*prijs_boter</f>
        <v>10.8</v>
      </c>
      <c r="M25" s="2">
        <f>ROUNDUP(E25,0)*prijs_eieren</f>
        <v>5.9499999999999993</v>
      </c>
      <c r="N25" s="2">
        <f>ROUNDUP(F25,0)*prijs_zout</f>
        <v>0.35</v>
      </c>
      <c r="O25" s="2">
        <f>ROUNDUP(G25,0)*prijs_bakpoeder</f>
        <v>0.59</v>
      </c>
      <c r="P25" s="2">
        <f>ROUNDUP(H25,0)*prijs_vanille</f>
        <v>2.1800000000000002</v>
      </c>
      <c r="Q25" s="2">
        <f>ROUNDUP(I25,0)*prijs_zakjes</f>
        <v>14</v>
      </c>
      <c r="R25" s="2">
        <f t="shared" si="0"/>
        <v>38.519999999999996</v>
      </c>
      <c r="S25" s="2">
        <f>A25*omzet</f>
        <v>120</v>
      </c>
      <c r="T25" s="2">
        <f t="shared" si="1"/>
        <v>81.48</v>
      </c>
    </row>
    <row r="26" spans="1:20" x14ac:dyDescent="0.25">
      <c r="A26" s="1">
        <v>25</v>
      </c>
      <c r="B26" s="1">
        <f>A26*aantal!$C$2</f>
        <v>5</v>
      </c>
      <c r="C26" s="1">
        <f>A26*aantal!$C$3</f>
        <v>2.5</v>
      </c>
      <c r="D26" s="1">
        <f>A26*aantal!$C$4</f>
        <v>8.25</v>
      </c>
      <c r="E26" s="1">
        <f>A26*aantal!$C$5</f>
        <v>5</v>
      </c>
      <c r="F26" s="1">
        <f>A26*aantal!$C$6</f>
        <v>0.05</v>
      </c>
      <c r="G26" s="1">
        <f>A26*aantal!$C$7</f>
        <v>0.625</v>
      </c>
      <c r="H26" s="1">
        <f>A26*aantal!$C$8</f>
        <v>1.25</v>
      </c>
      <c r="I26" s="1">
        <f>A26*aantal!$C$9</f>
        <v>1.25</v>
      </c>
      <c r="J26" s="2">
        <f>ROUNDUP(B26,0)*prijs_bloem</f>
        <v>2.25</v>
      </c>
      <c r="K26" s="2">
        <f>ROUNDUP(C26,0)*prijs_suiker</f>
        <v>2.4000000000000004</v>
      </c>
      <c r="L26" s="2">
        <f>ROUNDUP(D26,0)*prijs_boter</f>
        <v>12.15</v>
      </c>
      <c r="M26" s="2">
        <f>ROUNDUP(E26,0)*prijs_eieren</f>
        <v>5.9499999999999993</v>
      </c>
      <c r="N26" s="2">
        <f>ROUNDUP(F26,0)*prijs_zout</f>
        <v>0.35</v>
      </c>
      <c r="O26" s="2">
        <f>ROUNDUP(G26,0)*prijs_bakpoeder</f>
        <v>0.59</v>
      </c>
      <c r="P26" s="2">
        <f>ROUNDUP(H26,0)*prijs_vanille</f>
        <v>2.1800000000000002</v>
      </c>
      <c r="Q26" s="2">
        <f>ROUNDUP(I26,0)*prijs_zakjes</f>
        <v>14</v>
      </c>
      <c r="R26" s="2">
        <f t="shared" si="0"/>
        <v>39.870000000000005</v>
      </c>
      <c r="S26" s="2">
        <f>A26*omzet</f>
        <v>125</v>
      </c>
      <c r="T26" s="2">
        <f t="shared" si="1"/>
        <v>85.13</v>
      </c>
    </row>
    <row r="27" spans="1:20" x14ac:dyDescent="0.25">
      <c r="A27" s="1">
        <v>26</v>
      </c>
      <c r="B27" s="1">
        <f>A27*aantal!$C$2</f>
        <v>5.2</v>
      </c>
      <c r="C27" s="1">
        <f>A27*aantal!$C$3</f>
        <v>2.6</v>
      </c>
      <c r="D27" s="1">
        <f>A27*aantal!$C$4</f>
        <v>8.58</v>
      </c>
      <c r="E27" s="1">
        <f>A27*aantal!$C$5</f>
        <v>5.2</v>
      </c>
      <c r="F27" s="1">
        <f>A27*aantal!$C$6</f>
        <v>5.2000000000000005E-2</v>
      </c>
      <c r="G27" s="1">
        <f>A27*aantal!$C$7</f>
        <v>0.65</v>
      </c>
      <c r="H27" s="1">
        <f>A27*aantal!$C$8</f>
        <v>1.3</v>
      </c>
      <c r="I27" s="1">
        <f>A27*aantal!$C$9</f>
        <v>1.3</v>
      </c>
      <c r="J27" s="2">
        <f>ROUNDUP(B27,0)*prijs_bloem</f>
        <v>2.7</v>
      </c>
      <c r="K27" s="2">
        <f>ROUNDUP(C27,0)*prijs_suiker</f>
        <v>2.4000000000000004</v>
      </c>
      <c r="L27" s="2">
        <f>ROUNDUP(D27,0)*prijs_boter</f>
        <v>12.15</v>
      </c>
      <c r="M27" s="2">
        <f>ROUNDUP(E27,0)*prijs_eieren</f>
        <v>7.14</v>
      </c>
      <c r="N27" s="2">
        <f>ROUNDUP(F27,0)*prijs_zout</f>
        <v>0.35</v>
      </c>
      <c r="O27" s="2">
        <f>ROUNDUP(G27,0)*prijs_bakpoeder</f>
        <v>0.59</v>
      </c>
      <c r="P27" s="2">
        <f>ROUNDUP(H27,0)*prijs_vanille</f>
        <v>2.1800000000000002</v>
      </c>
      <c r="Q27" s="2">
        <f>ROUNDUP(I27,0)*prijs_zakjes</f>
        <v>14</v>
      </c>
      <c r="R27" s="2">
        <f t="shared" si="0"/>
        <v>41.510000000000005</v>
      </c>
      <c r="S27" s="2">
        <f>A27*omzet</f>
        <v>130</v>
      </c>
      <c r="T27" s="2">
        <f t="shared" si="1"/>
        <v>88.49</v>
      </c>
    </row>
    <row r="28" spans="1:20" x14ac:dyDescent="0.25">
      <c r="A28" s="1">
        <v>27</v>
      </c>
      <c r="B28" s="1">
        <f>A28*aantal!$C$2</f>
        <v>5.4</v>
      </c>
      <c r="C28" s="1">
        <f>A28*aantal!$C$3</f>
        <v>2.7</v>
      </c>
      <c r="D28" s="1">
        <f>A28*aantal!$C$4</f>
        <v>8.91</v>
      </c>
      <c r="E28" s="1">
        <f>A28*aantal!$C$5</f>
        <v>5.4</v>
      </c>
      <c r="F28" s="1">
        <f>A28*aantal!$C$6</f>
        <v>5.3999999999999999E-2</v>
      </c>
      <c r="G28" s="1">
        <f>A28*aantal!$C$7</f>
        <v>0.67500000000000004</v>
      </c>
      <c r="H28" s="1">
        <f>A28*aantal!$C$8</f>
        <v>1.35</v>
      </c>
      <c r="I28" s="1">
        <f>A28*aantal!$C$9</f>
        <v>1.35</v>
      </c>
      <c r="J28" s="2">
        <f>ROUNDUP(B28,0)*prijs_bloem</f>
        <v>2.7</v>
      </c>
      <c r="K28" s="2">
        <f>ROUNDUP(C28,0)*prijs_suiker</f>
        <v>2.4000000000000004</v>
      </c>
      <c r="L28" s="2">
        <f>ROUNDUP(D28,0)*prijs_boter</f>
        <v>12.15</v>
      </c>
      <c r="M28" s="2">
        <f>ROUNDUP(E28,0)*prijs_eieren</f>
        <v>7.14</v>
      </c>
      <c r="N28" s="2">
        <f>ROUNDUP(F28,0)*prijs_zout</f>
        <v>0.35</v>
      </c>
      <c r="O28" s="2">
        <f>ROUNDUP(G28,0)*prijs_bakpoeder</f>
        <v>0.59</v>
      </c>
      <c r="P28" s="2">
        <f>ROUNDUP(H28,0)*prijs_vanille</f>
        <v>2.1800000000000002</v>
      </c>
      <c r="Q28" s="2">
        <f>ROUNDUP(I28,0)*prijs_zakjes</f>
        <v>14</v>
      </c>
      <c r="R28" s="2">
        <f t="shared" si="0"/>
        <v>41.510000000000005</v>
      </c>
      <c r="S28" s="2">
        <f>A28*omzet</f>
        <v>135</v>
      </c>
      <c r="T28" s="2">
        <f t="shared" si="1"/>
        <v>93.49</v>
      </c>
    </row>
    <row r="29" spans="1:20" x14ac:dyDescent="0.25">
      <c r="A29" s="1">
        <v>28</v>
      </c>
      <c r="B29" s="1">
        <f>A29*aantal!$C$2</f>
        <v>5.6000000000000005</v>
      </c>
      <c r="C29" s="1">
        <f>A29*aantal!$C$3</f>
        <v>2.8000000000000003</v>
      </c>
      <c r="D29" s="1">
        <f>A29*aantal!$C$4</f>
        <v>9.24</v>
      </c>
      <c r="E29" s="1">
        <f>A29*aantal!$C$5</f>
        <v>5.6000000000000005</v>
      </c>
      <c r="F29" s="1">
        <f>A29*aantal!$C$6</f>
        <v>5.6000000000000001E-2</v>
      </c>
      <c r="G29" s="1">
        <f>A29*aantal!$C$7</f>
        <v>0.70000000000000007</v>
      </c>
      <c r="H29" s="1">
        <f>A29*aantal!$C$8</f>
        <v>1.4000000000000001</v>
      </c>
      <c r="I29" s="1">
        <f>A29*aantal!$C$9</f>
        <v>1.4000000000000001</v>
      </c>
      <c r="J29" s="2">
        <f>ROUNDUP(B29,0)*prijs_bloem</f>
        <v>2.7</v>
      </c>
      <c r="K29" s="2">
        <f>ROUNDUP(C29,0)*prijs_suiker</f>
        <v>2.4000000000000004</v>
      </c>
      <c r="L29" s="2">
        <f>ROUNDUP(D29,0)*prijs_boter</f>
        <v>13.5</v>
      </c>
      <c r="M29" s="2">
        <f>ROUNDUP(E29,0)*prijs_eieren</f>
        <v>7.14</v>
      </c>
      <c r="N29" s="2">
        <f>ROUNDUP(F29,0)*prijs_zout</f>
        <v>0.35</v>
      </c>
      <c r="O29" s="2">
        <f>ROUNDUP(G29,0)*prijs_bakpoeder</f>
        <v>0.59</v>
      </c>
      <c r="P29" s="2">
        <f>ROUNDUP(H29,0)*prijs_vanille</f>
        <v>2.1800000000000002</v>
      </c>
      <c r="Q29" s="2">
        <f>ROUNDUP(I29,0)*prijs_zakjes</f>
        <v>14</v>
      </c>
      <c r="R29" s="2">
        <f t="shared" si="0"/>
        <v>42.86</v>
      </c>
      <c r="S29" s="2">
        <f>A29*omzet</f>
        <v>140</v>
      </c>
      <c r="T29" s="2">
        <f t="shared" si="1"/>
        <v>97.14</v>
      </c>
    </row>
    <row r="30" spans="1:20" x14ac:dyDescent="0.25">
      <c r="A30" s="1">
        <v>29</v>
      </c>
      <c r="B30" s="1">
        <f>A30*aantal!$C$2</f>
        <v>5.8000000000000007</v>
      </c>
      <c r="C30" s="1">
        <f>A30*aantal!$C$3</f>
        <v>2.9000000000000004</v>
      </c>
      <c r="D30" s="1">
        <f>A30*aantal!$C$4</f>
        <v>9.57</v>
      </c>
      <c r="E30" s="1">
        <f>A30*aantal!$C$5</f>
        <v>5.8000000000000007</v>
      </c>
      <c r="F30" s="1">
        <f>A30*aantal!$C$6</f>
        <v>5.8000000000000003E-2</v>
      </c>
      <c r="G30" s="1">
        <f>A30*aantal!$C$7</f>
        <v>0.72500000000000009</v>
      </c>
      <c r="H30" s="1">
        <f>A30*aantal!$C$8</f>
        <v>1.4500000000000002</v>
      </c>
      <c r="I30" s="1">
        <f>A30*aantal!$C$9</f>
        <v>1.4500000000000002</v>
      </c>
      <c r="J30" s="2">
        <f>ROUNDUP(B30,0)*prijs_bloem</f>
        <v>2.7</v>
      </c>
      <c r="K30" s="2">
        <f>ROUNDUP(C30,0)*prijs_suiker</f>
        <v>2.4000000000000004</v>
      </c>
      <c r="L30" s="2">
        <f>ROUNDUP(D30,0)*prijs_boter</f>
        <v>13.5</v>
      </c>
      <c r="M30" s="2">
        <f>ROUNDUP(E30,0)*prijs_eieren</f>
        <v>7.14</v>
      </c>
      <c r="N30" s="2">
        <f>ROUNDUP(F30,0)*prijs_zout</f>
        <v>0.35</v>
      </c>
      <c r="O30" s="2">
        <f>ROUNDUP(G30,0)*prijs_bakpoeder</f>
        <v>0.59</v>
      </c>
      <c r="P30" s="2">
        <f>ROUNDUP(H30,0)*prijs_vanille</f>
        <v>2.1800000000000002</v>
      </c>
      <c r="Q30" s="2">
        <f>ROUNDUP(I30,0)*prijs_zakjes</f>
        <v>14</v>
      </c>
      <c r="R30" s="2">
        <f t="shared" si="0"/>
        <v>42.86</v>
      </c>
      <c r="S30" s="2">
        <f>A30*omzet</f>
        <v>145</v>
      </c>
      <c r="T30" s="2">
        <f t="shared" si="1"/>
        <v>102.14</v>
      </c>
    </row>
    <row r="31" spans="1:20" x14ac:dyDescent="0.25">
      <c r="A31" s="1">
        <v>30</v>
      </c>
      <c r="B31" s="1">
        <f>A31*aantal!$C$2</f>
        <v>6</v>
      </c>
      <c r="C31" s="1">
        <f>A31*aantal!$C$3</f>
        <v>3</v>
      </c>
      <c r="D31" s="1">
        <f>A31*aantal!$C$4</f>
        <v>9.9</v>
      </c>
      <c r="E31" s="1">
        <f>A31*aantal!$C$5</f>
        <v>6</v>
      </c>
      <c r="F31" s="1">
        <f>A31*aantal!$C$6</f>
        <v>0.06</v>
      </c>
      <c r="G31" s="1">
        <f>A31*aantal!$C$7</f>
        <v>0.75</v>
      </c>
      <c r="H31" s="1">
        <f>A31*aantal!$C$8</f>
        <v>1.5</v>
      </c>
      <c r="I31" s="1">
        <f>A31*aantal!$C$9</f>
        <v>1.5</v>
      </c>
      <c r="J31" s="2">
        <f>ROUNDUP(B31,0)*prijs_bloem</f>
        <v>2.7</v>
      </c>
      <c r="K31" s="2">
        <f>ROUNDUP(C31,0)*prijs_suiker</f>
        <v>2.4000000000000004</v>
      </c>
      <c r="L31" s="2">
        <f>ROUNDUP(D31,0)*prijs_boter</f>
        <v>13.5</v>
      </c>
      <c r="M31" s="2">
        <f>ROUNDUP(E31,0)*prijs_eieren</f>
        <v>7.14</v>
      </c>
      <c r="N31" s="2">
        <f>ROUNDUP(F31,0)*prijs_zout</f>
        <v>0.35</v>
      </c>
      <c r="O31" s="2">
        <f>ROUNDUP(G31,0)*prijs_bakpoeder</f>
        <v>0.59</v>
      </c>
      <c r="P31" s="2">
        <f>ROUNDUP(H31,0)*prijs_vanille</f>
        <v>2.1800000000000002</v>
      </c>
      <c r="Q31" s="2">
        <f>ROUNDUP(I31,0)*prijs_zakjes</f>
        <v>14</v>
      </c>
      <c r="R31" s="2">
        <f t="shared" si="0"/>
        <v>42.86</v>
      </c>
      <c r="S31" s="2">
        <f>A31*omzet</f>
        <v>150</v>
      </c>
      <c r="T31" s="2">
        <f t="shared" si="1"/>
        <v>107.14</v>
      </c>
    </row>
    <row r="32" spans="1:20" x14ac:dyDescent="0.25">
      <c r="A32" s="1">
        <v>31</v>
      </c>
      <c r="B32" s="1">
        <f>A32*aantal!$C$2</f>
        <v>6.2</v>
      </c>
      <c r="C32" s="1">
        <f>A32*aantal!$C$3</f>
        <v>3.1</v>
      </c>
      <c r="D32" s="1">
        <f>A32*aantal!$C$4</f>
        <v>10.23</v>
      </c>
      <c r="E32" s="1">
        <f>A32*aantal!$C$5</f>
        <v>6.2</v>
      </c>
      <c r="F32" s="1">
        <f>A32*aantal!$C$6</f>
        <v>6.2E-2</v>
      </c>
      <c r="G32" s="1">
        <f>A32*aantal!$C$7</f>
        <v>0.77500000000000002</v>
      </c>
      <c r="H32" s="1">
        <f>A32*aantal!$C$8</f>
        <v>1.55</v>
      </c>
      <c r="I32" s="1">
        <f>A32*aantal!$C$9</f>
        <v>1.55</v>
      </c>
      <c r="J32" s="2">
        <f>ROUNDUP(B32,0)*prijs_bloem</f>
        <v>3.15</v>
      </c>
      <c r="K32" s="2">
        <f>ROUNDUP(C32,0)*prijs_suiker</f>
        <v>3.2</v>
      </c>
      <c r="L32" s="2">
        <f>ROUNDUP(D32,0)*prijs_boter</f>
        <v>14.850000000000001</v>
      </c>
      <c r="M32" s="2">
        <f>ROUNDUP(E32,0)*prijs_eieren</f>
        <v>8.33</v>
      </c>
      <c r="N32" s="2">
        <f>ROUNDUP(F32,0)*prijs_zout</f>
        <v>0.35</v>
      </c>
      <c r="O32" s="2">
        <f>ROUNDUP(G32,0)*prijs_bakpoeder</f>
        <v>0.59</v>
      </c>
      <c r="P32" s="2">
        <f>ROUNDUP(H32,0)*prijs_vanille</f>
        <v>2.1800000000000002</v>
      </c>
      <c r="Q32" s="2">
        <f>ROUNDUP(I32,0)*prijs_zakjes</f>
        <v>14</v>
      </c>
      <c r="R32" s="2">
        <f t="shared" si="0"/>
        <v>46.650000000000006</v>
      </c>
      <c r="S32" s="2">
        <f>A32*omzet</f>
        <v>155</v>
      </c>
      <c r="T32" s="2">
        <f t="shared" si="1"/>
        <v>108.35</v>
      </c>
    </row>
    <row r="33" spans="1:20" x14ac:dyDescent="0.25">
      <c r="A33" s="1">
        <v>32</v>
      </c>
      <c r="B33" s="1">
        <f>A33*aantal!$C$2</f>
        <v>6.4</v>
      </c>
      <c r="C33" s="1">
        <f>A33*aantal!$C$3</f>
        <v>3.2</v>
      </c>
      <c r="D33" s="1">
        <f>A33*aantal!$C$4</f>
        <v>10.56</v>
      </c>
      <c r="E33" s="1">
        <f>A33*aantal!$C$5</f>
        <v>6.4</v>
      </c>
      <c r="F33" s="1">
        <f>A33*aantal!$C$6</f>
        <v>6.4000000000000001E-2</v>
      </c>
      <c r="G33" s="1">
        <f>A33*aantal!$C$7</f>
        <v>0.8</v>
      </c>
      <c r="H33" s="1">
        <f>A33*aantal!$C$8</f>
        <v>1.6</v>
      </c>
      <c r="I33" s="1">
        <f>A33*aantal!$C$9</f>
        <v>1.6</v>
      </c>
      <c r="J33" s="2">
        <f>ROUNDUP(B33,0)*prijs_bloem</f>
        <v>3.15</v>
      </c>
      <c r="K33" s="2">
        <f>ROUNDUP(C33,0)*prijs_suiker</f>
        <v>3.2</v>
      </c>
      <c r="L33" s="2">
        <f>ROUNDUP(D33,0)*prijs_boter</f>
        <v>14.850000000000001</v>
      </c>
      <c r="M33" s="2">
        <f>ROUNDUP(E33,0)*prijs_eieren</f>
        <v>8.33</v>
      </c>
      <c r="N33" s="2">
        <f>ROUNDUP(F33,0)*prijs_zout</f>
        <v>0.35</v>
      </c>
      <c r="O33" s="2">
        <f>ROUNDUP(G33,0)*prijs_bakpoeder</f>
        <v>0.59</v>
      </c>
      <c r="P33" s="2">
        <f>ROUNDUP(H33,0)*prijs_vanille</f>
        <v>2.1800000000000002</v>
      </c>
      <c r="Q33" s="2">
        <f>ROUNDUP(I33,0)*prijs_zakjes</f>
        <v>14</v>
      </c>
      <c r="R33" s="2">
        <f t="shared" si="0"/>
        <v>46.650000000000006</v>
      </c>
      <c r="S33" s="2">
        <f>A33*omzet</f>
        <v>160</v>
      </c>
      <c r="T33" s="2">
        <f t="shared" si="1"/>
        <v>113.35</v>
      </c>
    </row>
    <row r="34" spans="1:20" x14ac:dyDescent="0.25">
      <c r="A34" s="1">
        <v>33</v>
      </c>
      <c r="B34" s="1">
        <f>A34*aantal!$C$2</f>
        <v>6.6000000000000005</v>
      </c>
      <c r="C34" s="1">
        <f>A34*aantal!$C$3</f>
        <v>3.3000000000000003</v>
      </c>
      <c r="D34" s="1">
        <f>A34*aantal!$C$4</f>
        <v>10.89</v>
      </c>
      <c r="E34" s="1">
        <f>A34*aantal!$C$5</f>
        <v>6.6000000000000005</v>
      </c>
      <c r="F34" s="1">
        <f>A34*aantal!$C$6</f>
        <v>6.6000000000000003E-2</v>
      </c>
      <c r="G34" s="1">
        <f>A34*aantal!$C$7</f>
        <v>0.82500000000000007</v>
      </c>
      <c r="H34" s="1">
        <f>A34*aantal!$C$8</f>
        <v>1.6500000000000001</v>
      </c>
      <c r="I34" s="1">
        <f>A34*aantal!$C$9</f>
        <v>1.6500000000000001</v>
      </c>
      <c r="J34" s="2">
        <f>ROUNDUP(B34,0)*prijs_bloem</f>
        <v>3.15</v>
      </c>
      <c r="K34" s="2">
        <f>ROUNDUP(C34,0)*prijs_suiker</f>
        <v>3.2</v>
      </c>
      <c r="L34" s="2">
        <f>ROUNDUP(D34,0)*prijs_boter</f>
        <v>14.850000000000001</v>
      </c>
      <c r="M34" s="2">
        <f>ROUNDUP(E34,0)*prijs_eieren</f>
        <v>8.33</v>
      </c>
      <c r="N34" s="2">
        <f>ROUNDUP(F34,0)*prijs_zout</f>
        <v>0.35</v>
      </c>
      <c r="O34" s="2">
        <f>ROUNDUP(G34,0)*prijs_bakpoeder</f>
        <v>0.59</v>
      </c>
      <c r="P34" s="2">
        <f>ROUNDUP(H34,0)*prijs_vanille</f>
        <v>2.1800000000000002</v>
      </c>
      <c r="Q34" s="2">
        <f>ROUNDUP(I34,0)*prijs_zakjes</f>
        <v>14</v>
      </c>
      <c r="R34" s="2">
        <f t="shared" si="0"/>
        <v>46.650000000000006</v>
      </c>
      <c r="S34" s="2">
        <f>A34*omzet</f>
        <v>165</v>
      </c>
      <c r="T34" s="2">
        <f t="shared" si="1"/>
        <v>118.35</v>
      </c>
    </row>
    <row r="35" spans="1:20" x14ac:dyDescent="0.25">
      <c r="A35" s="1">
        <v>34</v>
      </c>
      <c r="B35" s="1">
        <f>A35*aantal!$C$2</f>
        <v>6.8000000000000007</v>
      </c>
      <c r="C35" s="1">
        <f>A35*aantal!$C$3</f>
        <v>3.4000000000000004</v>
      </c>
      <c r="D35" s="1">
        <f>A35*aantal!$C$4</f>
        <v>11.22</v>
      </c>
      <c r="E35" s="1">
        <f>A35*aantal!$C$5</f>
        <v>6.8000000000000007</v>
      </c>
      <c r="F35" s="1">
        <f>A35*aantal!$C$6</f>
        <v>6.8000000000000005E-2</v>
      </c>
      <c r="G35" s="1">
        <f>A35*aantal!$C$7</f>
        <v>0.85000000000000009</v>
      </c>
      <c r="H35" s="1">
        <f>A35*aantal!$C$8</f>
        <v>1.7000000000000002</v>
      </c>
      <c r="I35" s="1">
        <f>A35*aantal!$C$9</f>
        <v>1.7000000000000002</v>
      </c>
      <c r="J35" s="2">
        <f>ROUNDUP(B35,0)*prijs_bloem</f>
        <v>3.15</v>
      </c>
      <c r="K35" s="2">
        <f>ROUNDUP(C35,0)*prijs_suiker</f>
        <v>3.2</v>
      </c>
      <c r="L35" s="2">
        <f>ROUNDUP(D35,0)*prijs_boter</f>
        <v>16.200000000000003</v>
      </c>
      <c r="M35" s="2">
        <f>ROUNDUP(E35,0)*prijs_eieren</f>
        <v>8.33</v>
      </c>
      <c r="N35" s="2">
        <f>ROUNDUP(F35,0)*prijs_zout</f>
        <v>0.35</v>
      </c>
      <c r="O35" s="2">
        <f>ROUNDUP(G35,0)*prijs_bakpoeder</f>
        <v>0.59</v>
      </c>
      <c r="P35" s="2">
        <f>ROUNDUP(H35,0)*prijs_vanille</f>
        <v>2.1800000000000002</v>
      </c>
      <c r="Q35" s="2">
        <f>ROUNDUP(I35,0)*prijs_zakjes</f>
        <v>14</v>
      </c>
      <c r="R35" s="2">
        <f t="shared" si="0"/>
        <v>48.000000000000007</v>
      </c>
      <c r="S35" s="2">
        <f>A35*omzet</f>
        <v>170</v>
      </c>
      <c r="T35" s="2">
        <f t="shared" si="1"/>
        <v>122</v>
      </c>
    </row>
    <row r="36" spans="1:20" x14ac:dyDescent="0.25">
      <c r="A36" s="1">
        <v>35</v>
      </c>
      <c r="B36" s="1">
        <f>A36*aantal!$C$2</f>
        <v>7</v>
      </c>
      <c r="C36" s="1">
        <f>A36*aantal!$C$3</f>
        <v>3.5</v>
      </c>
      <c r="D36" s="1">
        <f>A36*aantal!$C$4</f>
        <v>11.55</v>
      </c>
      <c r="E36" s="1">
        <f>A36*aantal!$C$5</f>
        <v>7</v>
      </c>
      <c r="F36" s="1">
        <f>A36*aantal!$C$6</f>
        <v>7.0000000000000007E-2</v>
      </c>
      <c r="G36" s="1">
        <f>A36*aantal!$C$7</f>
        <v>0.875</v>
      </c>
      <c r="H36" s="1">
        <f>A36*aantal!$C$8</f>
        <v>1.75</v>
      </c>
      <c r="I36" s="1">
        <f>A36*aantal!$C$9</f>
        <v>1.75</v>
      </c>
      <c r="J36" s="2">
        <f>ROUNDUP(B36,0)*prijs_bloem</f>
        <v>3.15</v>
      </c>
      <c r="K36" s="2">
        <f>ROUNDUP(C36,0)*prijs_suiker</f>
        <v>3.2</v>
      </c>
      <c r="L36" s="2">
        <f>ROUNDUP(D36,0)*prijs_boter</f>
        <v>16.200000000000003</v>
      </c>
      <c r="M36" s="2">
        <f>ROUNDUP(E36,0)*prijs_eieren</f>
        <v>8.33</v>
      </c>
      <c r="N36" s="2">
        <f>ROUNDUP(F36,0)*prijs_zout</f>
        <v>0.35</v>
      </c>
      <c r="O36" s="2">
        <f>ROUNDUP(G36,0)*prijs_bakpoeder</f>
        <v>0.59</v>
      </c>
      <c r="P36" s="2">
        <f>ROUNDUP(H36,0)*prijs_vanille</f>
        <v>2.1800000000000002</v>
      </c>
      <c r="Q36" s="2">
        <f>ROUNDUP(I36,0)*prijs_zakjes</f>
        <v>14</v>
      </c>
      <c r="R36" s="2">
        <f t="shared" si="0"/>
        <v>48.000000000000007</v>
      </c>
      <c r="S36" s="2">
        <f>A36*omzet</f>
        <v>175</v>
      </c>
      <c r="T36" s="2">
        <f t="shared" si="1"/>
        <v>127</v>
      </c>
    </row>
    <row r="37" spans="1:20" x14ac:dyDescent="0.25">
      <c r="A37" s="1">
        <v>36</v>
      </c>
      <c r="B37" s="1">
        <f>A37*aantal!$C$2</f>
        <v>7.2</v>
      </c>
      <c r="C37" s="1">
        <f>A37*aantal!$C$3</f>
        <v>3.6</v>
      </c>
      <c r="D37" s="1">
        <f>A37*aantal!$C$4</f>
        <v>11.88</v>
      </c>
      <c r="E37" s="1">
        <f>A37*aantal!$C$5</f>
        <v>7.2</v>
      </c>
      <c r="F37" s="1">
        <f>A37*aantal!$C$6</f>
        <v>7.2000000000000008E-2</v>
      </c>
      <c r="G37" s="1">
        <f>A37*aantal!$C$7</f>
        <v>0.9</v>
      </c>
      <c r="H37" s="1">
        <f>A37*aantal!$C$8</f>
        <v>1.8</v>
      </c>
      <c r="I37" s="1">
        <f>A37*aantal!$C$9</f>
        <v>1.8</v>
      </c>
      <c r="J37" s="2">
        <f>ROUNDUP(B37,0)*prijs_bloem</f>
        <v>3.6</v>
      </c>
      <c r="K37" s="2">
        <f>ROUNDUP(C37,0)*prijs_suiker</f>
        <v>3.2</v>
      </c>
      <c r="L37" s="2">
        <f>ROUNDUP(D37,0)*prijs_boter</f>
        <v>16.200000000000003</v>
      </c>
      <c r="M37" s="2">
        <f>ROUNDUP(E37,0)*prijs_eieren</f>
        <v>9.52</v>
      </c>
      <c r="N37" s="2">
        <f>ROUNDUP(F37,0)*prijs_zout</f>
        <v>0.35</v>
      </c>
      <c r="O37" s="2">
        <f>ROUNDUP(G37,0)*prijs_bakpoeder</f>
        <v>0.59</v>
      </c>
      <c r="P37" s="2">
        <f>ROUNDUP(H37,0)*prijs_vanille</f>
        <v>2.1800000000000002</v>
      </c>
      <c r="Q37" s="2">
        <f>ROUNDUP(I37,0)*prijs_zakjes</f>
        <v>14</v>
      </c>
      <c r="R37" s="2">
        <f t="shared" si="0"/>
        <v>49.640000000000008</v>
      </c>
      <c r="S37" s="2">
        <f>A37*omzet</f>
        <v>180</v>
      </c>
      <c r="T37" s="2">
        <f t="shared" si="1"/>
        <v>130.35999999999999</v>
      </c>
    </row>
    <row r="38" spans="1:20" x14ac:dyDescent="0.25">
      <c r="A38" s="1">
        <v>37</v>
      </c>
      <c r="B38" s="1">
        <f>A38*aantal!$C$2</f>
        <v>7.4</v>
      </c>
      <c r="C38" s="1">
        <f>A38*aantal!$C$3</f>
        <v>3.7</v>
      </c>
      <c r="D38" s="1">
        <f>A38*aantal!$C$4</f>
        <v>12.21</v>
      </c>
      <c r="E38" s="1">
        <f>A38*aantal!$C$5</f>
        <v>7.4</v>
      </c>
      <c r="F38" s="1">
        <f>A38*aantal!$C$6</f>
        <v>7.3999999999999996E-2</v>
      </c>
      <c r="G38" s="1">
        <f>A38*aantal!$C$7</f>
        <v>0.92500000000000004</v>
      </c>
      <c r="H38" s="1">
        <f>A38*aantal!$C$8</f>
        <v>1.85</v>
      </c>
      <c r="I38" s="1">
        <f>A38*aantal!$C$9</f>
        <v>1.85</v>
      </c>
      <c r="J38" s="2">
        <f>ROUNDUP(B38,0)*prijs_bloem</f>
        <v>3.6</v>
      </c>
      <c r="K38" s="2">
        <f>ROUNDUP(C38,0)*prijs_suiker</f>
        <v>3.2</v>
      </c>
      <c r="L38" s="2">
        <f>ROUNDUP(D38,0)*prijs_boter</f>
        <v>17.55</v>
      </c>
      <c r="M38" s="2">
        <f>ROUNDUP(E38,0)*prijs_eieren</f>
        <v>9.52</v>
      </c>
      <c r="N38" s="2">
        <f>ROUNDUP(F38,0)*prijs_zout</f>
        <v>0.35</v>
      </c>
      <c r="O38" s="2">
        <f>ROUNDUP(G38,0)*prijs_bakpoeder</f>
        <v>0.59</v>
      </c>
      <c r="P38" s="2">
        <f>ROUNDUP(H38,0)*prijs_vanille</f>
        <v>2.1800000000000002</v>
      </c>
      <c r="Q38" s="2">
        <f>ROUNDUP(I38,0)*prijs_zakjes</f>
        <v>14</v>
      </c>
      <c r="R38" s="2">
        <f t="shared" si="0"/>
        <v>50.990000000000009</v>
      </c>
      <c r="S38" s="2">
        <f>A38*omzet</f>
        <v>185</v>
      </c>
      <c r="T38" s="2">
        <f t="shared" si="1"/>
        <v>134.01</v>
      </c>
    </row>
    <row r="39" spans="1:20" x14ac:dyDescent="0.25">
      <c r="A39" s="1">
        <v>38</v>
      </c>
      <c r="B39" s="1">
        <f>A39*aantal!$C$2</f>
        <v>7.6000000000000005</v>
      </c>
      <c r="C39" s="1">
        <f>A39*aantal!$C$3</f>
        <v>3.8000000000000003</v>
      </c>
      <c r="D39" s="1">
        <f>A39*aantal!$C$4</f>
        <v>12.540000000000001</v>
      </c>
      <c r="E39" s="1">
        <f>A39*aantal!$C$5</f>
        <v>7.6000000000000005</v>
      </c>
      <c r="F39" s="1">
        <f>A39*aantal!$C$6</f>
        <v>7.5999999999999998E-2</v>
      </c>
      <c r="G39" s="1">
        <f>A39*aantal!$C$7</f>
        <v>0.95000000000000007</v>
      </c>
      <c r="H39" s="1">
        <f>A39*aantal!$C$8</f>
        <v>1.9000000000000001</v>
      </c>
      <c r="I39" s="1">
        <f>A39*aantal!$C$9</f>
        <v>1.9000000000000001</v>
      </c>
      <c r="J39" s="2">
        <f>ROUNDUP(B39,0)*prijs_bloem</f>
        <v>3.6</v>
      </c>
      <c r="K39" s="2">
        <f>ROUNDUP(C39,0)*prijs_suiker</f>
        <v>3.2</v>
      </c>
      <c r="L39" s="2">
        <f>ROUNDUP(D39,0)*prijs_boter</f>
        <v>17.55</v>
      </c>
      <c r="M39" s="2">
        <f>ROUNDUP(E39,0)*prijs_eieren</f>
        <v>9.52</v>
      </c>
      <c r="N39" s="2">
        <f>ROUNDUP(F39,0)*prijs_zout</f>
        <v>0.35</v>
      </c>
      <c r="O39" s="2">
        <f>ROUNDUP(G39,0)*prijs_bakpoeder</f>
        <v>0.59</v>
      </c>
      <c r="P39" s="2">
        <f>ROUNDUP(H39,0)*prijs_vanille</f>
        <v>2.1800000000000002</v>
      </c>
      <c r="Q39" s="2">
        <f>ROUNDUP(I39,0)*prijs_zakjes</f>
        <v>14</v>
      </c>
      <c r="R39" s="2">
        <f t="shared" si="0"/>
        <v>50.990000000000009</v>
      </c>
      <c r="S39" s="2">
        <f>A39*omzet</f>
        <v>190</v>
      </c>
      <c r="T39" s="2">
        <f t="shared" si="1"/>
        <v>139.01</v>
      </c>
    </row>
    <row r="40" spans="1:20" x14ac:dyDescent="0.25">
      <c r="A40" s="1">
        <v>39</v>
      </c>
      <c r="B40" s="1">
        <f>A40*aantal!$C$2</f>
        <v>7.8000000000000007</v>
      </c>
      <c r="C40" s="1">
        <f>A40*aantal!$C$3</f>
        <v>3.9000000000000004</v>
      </c>
      <c r="D40" s="1">
        <f>A40*aantal!$C$4</f>
        <v>12.870000000000001</v>
      </c>
      <c r="E40" s="1">
        <f>A40*aantal!$C$5</f>
        <v>7.8000000000000007</v>
      </c>
      <c r="F40" s="1">
        <f>A40*aantal!$C$6</f>
        <v>7.8E-2</v>
      </c>
      <c r="G40" s="1">
        <f>A40*aantal!$C$7</f>
        <v>0.97500000000000009</v>
      </c>
      <c r="H40" s="1">
        <f>A40*aantal!$C$8</f>
        <v>1.9500000000000002</v>
      </c>
      <c r="I40" s="1">
        <f>A40*aantal!$C$9</f>
        <v>1.9500000000000002</v>
      </c>
      <c r="J40" s="2">
        <f>ROUNDUP(B40,0)*prijs_bloem</f>
        <v>3.6</v>
      </c>
      <c r="K40" s="2">
        <f>ROUNDUP(C40,0)*prijs_suiker</f>
        <v>3.2</v>
      </c>
      <c r="L40" s="2">
        <f>ROUNDUP(D40,0)*prijs_boter</f>
        <v>17.55</v>
      </c>
      <c r="M40" s="2">
        <f>ROUNDUP(E40,0)*prijs_eieren</f>
        <v>9.52</v>
      </c>
      <c r="N40" s="2">
        <f>ROUNDUP(F40,0)*prijs_zout</f>
        <v>0.35</v>
      </c>
      <c r="O40" s="2">
        <f>ROUNDUP(G40,0)*prijs_bakpoeder</f>
        <v>0.59</v>
      </c>
      <c r="P40" s="2">
        <f>ROUNDUP(H40,0)*prijs_vanille</f>
        <v>2.1800000000000002</v>
      </c>
      <c r="Q40" s="2">
        <f>ROUNDUP(I40,0)*prijs_zakjes</f>
        <v>14</v>
      </c>
      <c r="R40" s="2">
        <f t="shared" si="0"/>
        <v>50.990000000000009</v>
      </c>
      <c r="S40" s="2">
        <f>A40*omzet</f>
        <v>195</v>
      </c>
      <c r="T40" s="2">
        <f t="shared" si="1"/>
        <v>144.01</v>
      </c>
    </row>
    <row r="41" spans="1:20" x14ac:dyDescent="0.25">
      <c r="A41" s="1">
        <v>40</v>
      </c>
      <c r="B41" s="1">
        <f>A41*aantal!$C$2</f>
        <v>8</v>
      </c>
      <c r="C41" s="1">
        <f>A41*aantal!$C$3</f>
        <v>4</v>
      </c>
      <c r="D41" s="1">
        <f>A41*aantal!$C$4</f>
        <v>13.200000000000001</v>
      </c>
      <c r="E41" s="1">
        <f>A41*aantal!$C$5</f>
        <v>8</v>
      </c>
      <c r="F41" s="1">
        <f>A41*aantal!$C$6</f>
        <v>0.08</v>
      </c>
      <c r="G41" s="1">
        <f>A41*aantal!$C$7</f>
        <v>1</v>
      </c>
      <c r="H41" s="1">
        <f>A41*aantal!$C$8</f>
        <v>2</v>
      </c>
      <c r="I41" s="1">
        <f>A41*aantal!$C$9</f>
        <v>2</v>
      </c>
      <c r="J41" s="2">
        <f>ROUNDUP(B41,0)*prijs_bloem</f>
        <v>3.6</v>
      </c>
      <c r="K41" s="2">
        <f>ROUNDUP(C41,0)*prijs_suiker</f>
        <v>3.2</v>
      </c>
      <c r="L41" s="2">
        <f>ROUNDUP(D41,0)*prijs_boter</f>
        <v>18.900000000000002</v>
      </c>
      <c r="M41" s="2">
        <f>ROUNDUP(E41,0)*prijs_eieren</f>
        <v>9.52</v>
      </c>
      <c r="N41" s="2">
        <f>ROUNDUP(F41,0)*prijs_zout</f>
        <v>0.35</v>
      </c>
      <c r="O41" s="2">
        <f>ROUNDUP(G41,0)*prijs_bakpoeder</f>
        <v>0.59</v>
      </c>
      <c r="P41" s="2">
        <f>ROUNDUP(H41,0)*prijs_vanille</f>
        <v>2.1800000000000002</v>
      </c>
      <c r="Q41" s="2">
        <f>ROUNDUP(I41,0)*prijs_zakjes</f>
        <v>14</v>
      </c>
      <c r="R41" s="2">
        <f t="shared" si="0"/>
        <v>52.34</v>
      </c>
      <c r="S41" s="2">
        <f>A41*omzet</f>
        <v>200</v>
      </c>
      <c r="T41" s="2">
        <f t="shared" si="1"/>
        <v>147.66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Werkbladen</vt:lpstr>
      </vt:variant>
      <vt:variant>
        <vt:i4>2</vt:i4>
      </vt:variant>
      <vt:variant>
        <vt:lpstr>Grafieken</vt:lpstr>
      </vt:variant>
      <vt:variant>
        <vt:i4>6</vt:i4>
      </vt:variant>
      <vt:variant>
        <vt:lpstr>Benoemde bereiken</vt:lpstr>
      </vt:variant>
      <vt:variant>
        <vt:i4>18</vt:i4>
      </vt:variant>
    </vt:vector>
  </HeadingPairs>
  <TitlesOfParts>
    <vt:vector size="26" baseType="lpstr">
      <vt:lpstr>aantal</vt:lpstr>
      <vt:lpstr>tabel</vt:lpstr>
      <vt:lpstr>Kostprijs per ingredient</vt:lpstr>
      <vt:lpstr>Kostprijs van 1 - 10 eenheden</vt:lpstr>
      <vt:lpstr>Kostprijs 1e eenheid</vt:lpstr>
      <vt:lpstr>Kostprijs 100 eenheden</vt:lpstr>
      <vt:lpstr>WInstVerlies eerste 20</vt:lpstr>
      <vt:lpstr>Winst-Verlies 100</vt:lpstr>
      <vt:lpstr>bakpoeder</vt:lpstr>
      <vt:lpstr>bloem</vt:lpstr>
      <vt:lpstr>boter</vt:lpstr>
      <vt:lpstr>eieren</vt:lpstr>
      <vt:lpstr>omzet</vt:lpstr>
      <vt:lpstr>overzicht</vt:lpstr>
      <vt:lpstr>prijs_bakpoeder</vt:lpstr>
      <vt:lpstr>prijs_bloem</vt:lpstr>
      <vt:lpstr>prijs_boter</vt:lpstr>
      <vt:lpstr>prijs_eieren</vt:lpstr>
      <vt:lpstr>prijs_suiker</vt:lpstr>
      <vt:lpstr>prijs_vanille</vt:lpstr>
      <vt:lpstr>prijs_zakjes</vt:lpstr>
      <vt:lpstr>prijs_zout</vt:lpstr>
      <vt:lpstr>suiker</vt:lpstr>
      <vt:lpstr>vanille</vt:lpstr>
      <vt:lpstr>zakjes</vt:lpstr>
      <vt:lpstr>zout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Elke Boonen</dc:creator>
  <cp:lastModifiedBy>Elke Boonen</cp:lastModifiedBy>
  <dcterms:created xsi:type="dcterms:W3CDTF">2018-10-22T09:33:21Z</dcterms:created>
  <dcterms:modified xsi:type="dcterms:W3CDTF">2018-10-22T13:55:15Z</dcterms:modified>
</cp:coreProperties>
</file>